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ivmfs01\D\Public\保険年金課\●国保係●\国保税関係\ホームページ\R5\"/>
    </mc:Choice>
  </mc:AlternateContent>
  <bookViews>
    <workbookView xWindow="600" yWindow="120" windowWidth="19395" windowHeight="7830"/>
  </bookViews>
  <sheets>
    <sheet name="R５年度 試算表" sheetId="1" r:id="rId1"/>
  </sheets>
  <definedNames>
    <definedName name="_xlnm.Print_Area" localSheetId="0">'R５年度 試算表'!$A$1:$H$90</definedName>
  </definedNames>
  <calcPr calcId="162913"/>
</workbook>
</file>

<file path=xl/calcChain.xml><?xml version="1.0" encoding="utf-8"?>
<calcChain xmlns="http://schemas.openxmlformats.org/spreadsheetml/2006/main">
  <c r="K14" i="1" l="1"/>
  <c r="C35" i="1"/>
  <c r="C54" i="1" s="1"/>
  <c r="J20" i="1"/>
  <c r="L20" i="1"/>
  <c r="M15" i="1"/>
  <c r="M16" i="1"/>
  <c r="M17" i="1"/>
  <c r="M18" i="1"/>
  <c r="M19" i="1"/>
  <c r="M20" i="1"/>
  <c r="M14" i="1"/>
  <c r="F38" i="1" l="1"/>
  <c r="M22" i="1"/>
  <c r="N14" i="1" s="1"/>
  <c r="F35" i="1" s="1"/>
  <c r="F54" i="1" l="1"/>
  <c r="L19" i="1"/>
  <c r="L15" i="1"/>
  <c r="L16" i="1"/>
  <c r="L17" i="1"/>
  <c r="L18" i="1"/>
  <c r="L14" i="1"/>
  <c r="L22" i="1" l="1"/>
  <c r="Y30" i="1" s="1"/>
  <c r="H20" i="1"/>
  <c r="H14" i="1"/>
  <c r="I14" i="1" s="1"/>
  <c r="H15" i="1" l="1"/>
  <c r="H16" i="1"/>
  <c r="H17" i="1"/>
  <c r="H18" i="1"/>
  <c r="H19" i="1"/>
  <c r="B32" i="1" l="1"/>
  <c r="U30" i="1"/>
  <c r="I25" i="1"/>
  <c r="F32" i="1" l="1"/>
  <c r="U32" i="1"/>
  <c r="Y32" i="1" l="1"/>
  <c r="AB32" i="1" s="1"/>
  <c r="AB30" i="1"/>
  <c r="Y31" i="1"/>
  <c r="Q27" i="1"/>
  <c r="U31" i="1"/>
  <c r="AB31" i="1" l="1"/>
  <c r="F41" i="1" s="1"/>
  <c r="F45" i="1" s="1"/>
  <c r="D41" i="1" l="1"/>
  <c r="D60" i="1" s="1"/>
  <c r="D79" i="1" s="1"/>
  <c r="K15" i="1"/>
  <c r="K16" i="1"/>
  <c r="K17" i="1"/>
  <c r="K18" i="1"/>
  <c r="K19" i="1"/>
  <c r="K20" i="1"/>
  <c r="J15" i="1"/>
  <c r="J16" i="1"/>
  <c r="J17" i="1"/>
  <c r="J18" i="1"/>
  <c r="J19" i="1"/>
  <c r="I17" i="1"/>
  <c r="I18" i="1"/>
  <c r="I19" i="1"/>
  <c r="I20" i="1"/>
  <c r="J14" i="1"/>
  <c r="I16" i="1"/>
  <c r="I15" i="1"/>
  <c r="C73" i="1" l="1"/>
  <c r="F73" i="1" s="1"/>
  <c r="B70" i="1"/>
  <c r="F70" i="1" s="1"/>
  <c r="F57" i="1"/>
  <c r="F76" i="1" l="1"/>
  <c r="F79" i="1" s="1"/>
  <c r="F83" i="1" s="1"/>
  <c r="B51" i="1"/>
  <c r="F51" i="1" s="1"/>
  <c r="F60" i="1" l="1"/>
  <c r="F64" i="1" l="1"/>
  <c r="F86" i="1" s="1"/>
  <c r="F88" i="1" s="1"/>
</calcChain>
</file>

<file path=xl/comments1.xml><?xml version="1.0" encoding="utf-8"?>
<comments xmlns="http://schemas.openxmlformats.org/spreadsheetml/2006/main">
  <authors>
    <author>CL662174</author>
    <author>N20-NENKIN06</author>
  </authors>
  <commentList>
    <comment ref="E14" authorId="0" shapeId="0">
      <text>
        <r>
          <rPr>
            <sz val="14"/>
            <color indexed="10"/>
            <rFont val="ＭＳ Ｐゴシック"/>
            <family val="3"/>
            <charset val="128"/>
          </rPr>
          <t>収入金額ではなく、所得金額を入力してください。
①</t>
        </r>
        <r>
          <rPr>
            <sz val="14"/>
            <color indexed="81"/>
            <rFont val="ＭＳ Ｐゴシック"/>
            <family val="3"/>
            <charset val="128"/>
          </rPr>
          <t xml:space="preserve">給与収入のみの方は、給与収入から給与所得控除額を引いた金額を入力。
</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　 （源泉徴収票の「給与所得控除後の金額」を入力。）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sz val="12"/>
            <color indexed="12"/>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t>
        </r>
        <r>
          <rPr>
            <sz val="14"/>
            <color indexed="10"/>
            <rFont val="ＭＳ Ｐゴシック"/>
            <family val="3"/>
            <charset val="128"/>
          </rPr>
          <t>④</t>
        </r>
        <r>
          <rPr>
            <sz val="14"/>
            <color indexed="81"/>
            <rFont val="ＭＳ Ｐゴシック"/>
            <family val="3"/>
            <charset val="128"/>
          </rPr>
          <t xml:space="preserve">雑所得や営業所得、譲渡一時所得、譲渡（分離）所得がある方はそのまま入力。上記①②③のいずれかがあれば合算額を入力。
</t>
        </r>
        <r>
          <rPr>
            <b/>
            <sz val="14"/>
            <color indexed="81"/>
            <rFont val="ＭＳ Ｐゴシック"/>
            <family val="3"/>
            <charset val="128"/>
          </rPr>
          <t xml:space="preserve">
</t>
        </r>
        <r>
          <rPr>
            <b/>
            <sz val="11"/>
            <color indexed="16"/>
            <rFont val="ＭＳ Ｐゴシック"/>
            <family val="3"/>
            <charset val="128"/>
          </rPr>
          <t>※確定申告をされている方は、確定申告書Ａの「⑧（所得金額）合計」または確定申告書Ｂの「⑫（所得金額）合計」に記載されている金額を入力してください。
※その他、譲渡（分離）所得があれば、合算してください。　</t>
        </r>
      </text>
    </comment>
    <comment ref="F14" authorId="0" shapeId="0">
      <text>
        <r>
          <rPr>
            <sz val="14"/>
            <color indexed="10"/>
            <rFont val="ＭＳ Ｐゴシック"/>
            <family val="3"/>
            <charset val="128"/>
          </rPr>
          <t>所得の世帯合計額（擬制世帯主分を含む）が一定以下であれば均等割・平等割が軽減されます。
①</t>
        </r>
        <r>
          <rPr>
            <sz val="14"/>
            <color indexed="8"/>
            <rFont val="ＭＳ Ｐゴシック"/>
            <family val="3"/>
            <charset val="128"/>
          </rPr>
          <t>65歳以上の方で公的年金所得がある方は、公的年金所得から最大15万円を差し引いた総所得金額を入力。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専従者控除がある方は、専従者控除額を加算した総所得金額を入力。</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 xml:space="preserve">専従者給与所得がある方は、専従者給与所得を総所得金額から除いた総所得金額を入力。
</t>
        </r>
        <r>
          <rPr>
            <sz val="14"/>
            <color indexed="10"/>
            <rFont val="ＭＳ Ｐゴシック"/>
            <family val="3"/>
            <charset val="128"/>
          </rPr>
          <t>④</t>
        </r>
        <r>
          <rPr>
            <sz val="14"/>
            <color indexed="8"/>
            <rFont val="ＭＳ Ｐゴシック"/>
            <family val="3"/>
            <charset val="128"/>
          </rPr>
          <t>純損失、</t>
        </r>
        <r>
          <rPr>
            <sz val="14"/>
            <color indexed="81"/>
            <rFont val="ＭＳ Ｐゴシック"/>
            <family val="3"/>
            <charset val="128"/>
          </rPr>
          <t xml:space="preserve">雑損失、居住用財産繰越損失がある方は、総所得から損失額を除いた総所得金額を入力。
</t>
        </r>
        <r>
          <rPr>
            <sz val="14"/>
            <color indexed="10"/>
            <rFont val="ＭＳ Ｐゴシック"/>
            <family val="3"/>
            <charset val="128"/>
          </rPr>
          <t>⑤</t>
        </r>
        <r>
          <rPr>
            <sz val="14"/>
            <color indexed="81"/>
            <rFont val="ＭＳ Ｐゴシック"/>
            <family val="3"/>
            <charset val="128"/>
          </rPr>
          <t>上記のいずれも該当しない場合、前年の総所得金額をそのまま入力。</t>
        </r>
        <r>
          <rPr>
            <b/>
            <sz val="11"/>
            <color indexed="81"/>
            <rFont val="ＭＳ Ｐゴシック"/>
            <family val="3"/>
            <charset val="128"/>
          </rPr>
          <t xml:space="preserve">
</t>
        </r>
        <r>
          <rPr>
            <b/>
            <sz val="11"/>
            <color indexed="16"/>
            <rFont val="ＭＳ Ｐゴシック"/>
            <family val="3"/>
            <charset val="128"/>
          </rPr>
          <t>※未就学児（0歳から年度内に6歳になる方）について、均等割が5割軽減されます。</t>
        </r>
        <r>
          <rPr>
            <sz val="14"/>
            <color indexed="81"/>
            <rFont val="ＭＳ Ｐゴシック"/>
            <family val="3"/>
            <charset val="128"/>
          </rPr>
          <t xml:space="preserve">
</t>
        </r>
        <r>
          <rPr>
            <b/>
            <sz val="11"/>
            <color indexed="16"/>
            <rFont val="ＭＳ Ｐゴシック"/>
            <family val="3"/>
            <charset val="128"/>
          </rPr>
          <t>※国保税の軽減は、上記以外にも、後期高齢者医療制度に伴う緩和措置があります。下記に当てはまる場合はさらなる軽減がかかる場合がありますので、お問い合わせください。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 ref="U30" authorId="1" shapeId="0">
      <text>
        <r>
          <rPr>
            <sz val="12"/>
            <color indexed="81"/>
            <rFont val="MS P ゴシック"/>
            <family val="3"/>
            <charset val="128"/>
          </rPr>
          <t>【加入者数】</t>
        </r>
      </text>
    </comment>
    <comment ref="Y30" authorId="1" shapeId="0">
      <text>
        <r>
          <rPr>
            <sz val="12"/>
            <color indexed="81"/>
            <rFont val="MS P ゴシック"/>
            <family val="3"/>
            <charset val="128"/>
          </rPr>
          <t>【給与所得者等の数－１】
　給与所得者等…給与所得または年金所得がある方を指します。</t>
        </r>
      </text>
    </comment>
  </commentList>
</comments>
</file>

<file path=xl/sharedStrings.xml><?xml version="1.0" encoding="utf-8"?>
<sst xmlns="http://schemas.openxmlformats.org/spreadsheetml/2006/main" count="137" uniqueCount="87">
  <si>
    <t>必ずお読みください</t>
    <rPh sb="0" eb="1">
      <t>カナラ</t>
    </rPh>
    <rPh sb="3" eb="4">
      <t>ヨ</t>
    </rPh>
    <phoneticPr fontId="5"/>
  </si>
  <si>
    <t>（１） 医療給付費分</t>
    <rPh sb="4" eb="6">
      <t>イリョウ</t>
    </rPh>
    <rPh sb="6" eb="8">
      <t>キュウフ</t>
    </rPh>
    <rPh sb="8" eb="9">
      <t>ヒ</t>
    </rPh>
    <rPh sb="9" eb="10">
      <t>ブン</t>
    </rPh>
    <phoneticPr fontId="5"/>
  </si>
  <si>
    <t xml:space="preserve">         ＝</t>
    <phoneticPr fontId="5"/>
  </si>
  <si>
    <t>加入人数</t>
    <rPh sb="0" eb="2">
      <t>カニュウ</t>
    </rPh>
    <rPh sb="2" eb="4">
      <t>ニンズウ</t>
    </rPh>
    <phoneticPr fontId="5"/>
  </si>
  <si>
    <t>人</t>
    <rPh sb="0" eb="1">
      <t>ニン</t>
    </rPh>
    <phoneticPr fontId="5"/>
  </si>
  <si>
    <t xml:space="preserve">         ＝</t>
    <phoneticPr fontId="5"/>
  </si>
  <si>
    <t xml:space="preserve"> </t>
    <phoneticPr fontId="5"/>
  </si>
  <si>
    <t xml:space="preserve">         ＝</t>
    <phoneticPr fontId="5"/>
  </si>
  <si>
    <t>↓百円未満切捨て</t>
    <rPh sb="1" eb="3">
      <t>ヒャクエン</t>
    </rPh>
    <rPh sb="3" eb="5">
      <t>ミマン</t>
    </rPh>
    <rPh sb="5" eb="7">
      <t>キリス</t>
    </rPh>
    <phoneticPr fontId="5"/>
  </si>
  <si>
    <t>（２） 支援金分</t>
    <rPh sb="4" eb="7">
      <t>シエンキン</t>
    </rPh>
    <rPh sb="7" eb="8">
      <t>ブン</t>
    </rPh>
    <phoneticPr fontId="5"/>
  </si>
  <si>
    <t xml:space="preserve"> </t>
    <phoneticPr fontId="5"/>
  </si>
  <si>
    <t>加入する者</t>
    <rPh sb="0" eb="2">
      <t>カニュウ</t>
    </rPh>
    <rPh sb="4" eb="5">
      <t>モノ</t>
    </rPh>
    <phoneticPr fontId="5"/>
  </si>
  <si>
    <t>年齢</t>
    <rPh sb="0" eb="2">
      <t>ネンレイ</t>
    </rPh>
    <phoneticPr fontId="5"/>
  </si>
  <si>
    <t>加入者Ａ</t>
    <rPh sb="0" eb="3">
      <t>カニュウシャ</t>
    </rPh>
    <phoneticPr fontId="5"/>
  </si>
  <si>
    <t>加入者Ｂ</t>
    <rPh sb="0" eb="3">
      <t>カニュウシャ</t>
    </rPh>
    <phoneticPr fontId="5"/>
  </si>
  <si>
    <t>加入者Ｃ</t>
    <rPh sb="0" eb="3">
      <t>カニュウシャ</t>
    </rPh>
    <phoneticPr fontId="5"/>
  </si>
  <si>
    <t>加入者Ｄ</t>
    <rPh sb="0" eb="3">
      <t>カニュウシャ</t>
    </rPh>
    <phoneticPr fontId="5"/>
  </si>
  <si>
    <t>加入者Ｅ</t>
    <rPh sb="0" eb="3">
      <t>カニュウシャ</t>
    </rPh>
    <phoneticPr fontId="5"/>
  </si>
  <si>
    <t>加入者Ｆ</t>
    <rPh sb="0" eb="3">
      <t>カニュウシャ</t>
    </rPh>
    <phoneticPr fontId="5"/>
  </si>
  <si>
    <t>加入者Ｇ</t>
    <rPh sb="0" eb="3">
      <t>カニュウシャ</t>
    </rPh>
    <phoneticPr fontId="5"/>
  </si>
  <si>
    <t>介護分自動計算</t>
    <rPh sb="0" eb="2">
      <t>カイゴ</t>
    </rPh>
    <rPh sb="2" eb="3">
      <t>ブン</t>
    </rPh>
    <rPh sb="3" eb="5">
      <t>ジドウ</t>
    </rPh>
    <rPh sb="5" eb="7">
      <t>ケイサン</t>
    </rPh>
    <phoneticPr fontId="5"/>
  </si>
  <si>
    <t>資産</t>
    <rPh sb="0" eb="2">
      <t>シサン</t>
    </rPh>
    <phoneticPr fontId="2"/>
  </si>
  <si>
    <t>均等</t>
    <rPh sb="0" eb="2">
      <t>キントウ</t>
    </rPh>
    <phoneticPr fontId="2"/>
  </si>
  <si>
    <r>
      <t>前年の</t>
    </r>
    <r>
      <rPr>
        <b/>
        <sz val="11"/>
        <color indexed="10"/>
        <rFont val="平成角ゴシック"/>
        <family val="3"/>
        <charset val="128"/>
      </rPr>
      <t>総所得</t>
    </r>
    <r>
      <rPr>
        <b/>
        <sz val="11"/>
        <color indexed="8"/>
        <rFont val="平成角ゴシック"/>
        <family val="3"/>
        <charset val="128"/>
      </rPr>
      <t>金額</t>
    </r>
    <rPh sb="0" eb="2">
      <t>ゼンネン</t>
    </rPh>
    <rPh sb="3" eb="4">
      <t>ソウ</t>
    </rPh>
    <rPh sb="4" eb="6">
      <t>ショトク</t>
    </rPh>
    <rPh sb="6" eb="8">
      <t>キンガク</t>
    </rPh>
    <phoneticPr fontId="5"/>
  </si>
  <si>
    <r>
      <t>円×</t>
    </r>
    <r>
      <rPr>
        <b/>
        <u/>
        <sz val="11"/>
        <rFont val="平成角ゴシック"/>
        <family val="3"/>
        <charset val="128"/>
      </rPr>
      <t>２．０％</t>
    </r>
    <r>
      <rPr>
        <b/>
        <sz val="11"/>
        <rFont val="平成角ゴシック"/>
        <family val="3"/>
        <charset val="128"/>
      </rPr>
      <t xml:space="preserve">　 </t>
    </r>
    <rPh sb="0" eb="1">
      <t>エン</t>
    </rPh>
    <phoneticPr fontId="5"/>
  </si>
  <si>
    <r>
      <t>円×</t>
    </r>
    <r>
      <rPr>
        <b/>
        <u/>
        <sz val="11"/>
        <rFont val="平成角ゴシック"/>
        <family val="3"/>
        <charset val="128"/>
      </rPr>
      <t>２．５％</t>
    </r>
    <r>
      <rPr>
        <b/>
        <sz val="11"/>
        <rFont val="平成角ゴシック"/>
        <family val="3"/>
        <charset val="128"/>
      </rPr>
      <t>　</t>
    </r>
    <rPh sb="0" eb="1">
      <t>エン</t>
    </rPh>
    <phoneticPr fontId="5"/>
  </si>
  <si>
    <t>＋</t>
    <phoneticPr fontId="5"/>
  </si>
  <si>
    <t>（</t>
    <phoneticPr fontId="5"/>
  </si>
  <si>
    <t>×</t>
    <phoneticPr fontId="5"/>
  </si>
  <si>
    <t>＋</t>
    <phoneticPr fontId="5"/>
  </si>
  <si>
    <t>（</t>
    <phoneticPr fontId="5"/>
  </si>
  <si>
    <t>×</t>
    <phoneticPr fontId="5"/>
  </si>
  <si>
    <t>軽減判定</t>
    <rPh sb="0" eb="2">
      <t>ケイゲン</t>
    </rPh>
    <rPh sb="2" eb="4">
      <t>ハンテイ</t>
    </rPh>
    <phoneticPr fontId="2"/>
  </si>
  <si>
    <t>　（単位：円）</t>
    <rPh sb="2" eb="4">
      <t>タンイ</t>
    </rPh>
    <rPh sb="5" eb="6">
      <t>エン</t>
    </rPh>
    <phoneticPr fontId="5"/>
  </si>
  <si>
    <t>【加入者情報入力欄】</t>
    <rPh sb="1" eb="4">
      <t>カニュウシャ</t>
    </rPh>
    <rPh sb="4" eb="6">
      <t>ジョウホウ</t>
    </rPh>
    <rPh sb="6" eb="8">
      <t>ニュウリョク</t>
    </rPh>
    <rPh sb="8" eb="9">
      <t>ラン</t>
    </rPh>
    <phoneticPr fontId="5"/>
  </si>
  <si>
    <t>擬制世帯主</t>
    <rPh sb="0" eb="2">
      <t>ギセイ</t>
    </rPh>
    <rPh sb="2" eb="5">
      <t>セタイヌシ</t>
    </rPh>
    <phoneticPr fontId="5"/>
  </si>
  <si>
    <t>軽減判定所得額合計</t>
    <rPh sb="0" eb="2">
      <t>ケイゲン</t>
    </rPh>
    <rPh sb="2" eb="4">
      <t>ハンテイ</t>
    </rPh>
    <rPh sb="4" eb="6">
      <t>ショトク</t>
    </rPh>
    <rPh sb="6" eb="7">
      <t>ガク</t>
    </rPh>
    <rPh sb="7" eb="9">
      <t>ゴウケイ</t>
    </rPh>
    <phoneticPr fontId="2"/>
  </si>
  <si>
    <t>軽減判定所得</t>
    <rPh sb="0" eb="2">
      <t>ケイゲン</t>
    </rPh>
    <rPh sb="2" eb="4">
      <t>ハンテイ</t>
    </rPh>
    <rPh sb="4" eb="6">
      <t>ショトク</t>
    </rPh>
    <phoneticPr fontId="5"/>
  </si>
  <si>
    <t>：試算結果</t>
    <rPh sb="1" eb="3">
      <t>シサン</t>
    </rPh>
    <rPh sb="3" eb="5">
      <t>ケッカ</t>
    </rPh>
    <phoneticPr fontId="2"/>
  </si>
  <si>
    <r>
      <t xml:space="preserve">（３） 介護納付金分 </t>
    </r>
    <r>
      <rPr>
        <sz val="10"/>
        <color indexed="10"/>
        <rFont val="平成角ゴシック"/>
        <family val="3"/>
        <charset val="128"/>
      </rPr>
      <t>（40歳以上65歳未満の方のみ）</t>
    </r>
    <rPh sb="4" eb="6">
      <t>カイゴ</t>
    </rPh>
    <rPh sb="6" eb="9">
      <t>ノウフキン</t>
    </rPh>
    <rPh sb="9" eb="10">
      <t>ブン</t>
    </rPh>
    <rPh sb="14" eb="15">
      <t>サイ</t>
    </rPh>
    <rPh sb="15" eb="17">
      <t>イジョウ</t>
    </rPh>
    <rPh sb="19" eb="22">
      <t>サイミマン</t>
    </rPh>
    <rPh sb="23" eb="24">
      <t>カタ</t>
    </rPh>
    <phoneticPr fontId="5"/>
  </si>
  <si>
    <t xml:space="preserve">医療分　 計　Ａ </t>
    <phoneticPr fontId="5"/>
  </si>
  <si>
    <t xml:space="preserve">支援金分 計　Ｂ </t>
    <phoneticPr fontId="5"/>
  </si>
  <si>
    <t xml:space="preserve">介護分　 計　Ｃ </t>
    <phoneticPr fontId="5"/>
  </si>
  <si>
    <t>　①所得割</t>
    <rPh sb="2" eb="4">
      <t>ショトク</t>
    </rPh>
    <rPh sb="4" eb="5">
      <t>ワリ</t>
    </rPh>
    <phoneticPr fontId="5"/>
  </si>
  <si>
    <t>　②均等割</t>
    <rPh sb="2" eb="4">
      <t>キントウ</t>
    </rPh>
    <rPh sb="4" eb="5">
      <t>ワリ</t>
    </rPh>
    <phoneticPr fontId="5"/>
  </si>
  <si>
    <t>　②・③　軽減</t>
  </si>
  <si>
    <t>割軽減　　→</t>
    <rPh sb="0" eb="1">
      <t>ワ</t>
    </rPh>
    <rPh sb="1" eb="3">
      <t>ケイゲン</t>
    </rPh>
    <phoneticPr fontId="2"/>
  </si>
  <si>
    <t>基準総所得金額　計</t>
    <rPh sb="0" eb="2">
      <t>キジュン</t>
    </rPh>
    <rPh sb="2" eb="5">
      <t>ソウショトク</t>
    </rPh>
    <rPh sb="5" eb="7">
      <t>キンガク</t>
    </rPh>
    <rPh sb="8" eb="9">
      <t>ケイ</t>
    </rPh>
    <phoneticPr fontId="5"/>
  </si>
  <si>
    <t>　③平等割</t>
    <phoneticPr fontId="2"/>
  </si>
  <si>
    <t xml:space="preserve">         ＝</t>
    <phoneticPr fontId="5"/>
  </si>
  <si>
    <t>◎ 国民健康保険税は、医療給付費分・支援金分・介護納付金分の合計額となります。</t>
    <rPh sb="2" eb="9">
      <t>コクミンケンコウホケンゼイ</t>
    </rPh>
    <rPh sb="11" eb="13">
      <t>イリョウ</t>
    </rPh>
    <rPh sb="13" eb="15">
      <t>キュウフ</t>
    </rPh>
    <rPh sb="15" eb="16">
      <t>ヒ</t>
    </rPh>
    <rPh sb="16" eb="17">
      <t>ブン</t>
    </rPh>
    <rPh sb="18" eb="20">
      <t>シエン</t>
    </rPh>
    <rPh sb="20" eb="21">
      <t>キン</t>
    </rPh>
    <rPh sb="21" eb="22">
      <t>ブン</t>
    </rPh>
    <rPh sb="23" eb="25">
      <t>カイゴ</t>
    </rPh>
    <rPh sb="25" eb="28">
      <t>ノウフキン</t>
    </rPh>
    <rPh sb="28" eb="29">
      <t>ブン</t>
    </rPh>
    <rPh sb="30" eb="32">
      <t>ゴウケイ</t>
    </rPh>
    <rPh sb="32" eb="33">
      <t>ガク</t>
    </rPh>
    <phoneticPr fontId="5"/>
  </si>
  <si>
    <t xml:space="preserve">        国民健康保険税額(12か月分） Ａ+Ｂ+Ｃ＝</t>
    <rPh sb="8" eb="15">
      <t>コクミンケンコウホケンゼイ</t>
    </rPh>
    <rPh sb="15" eb="16">
      <t>ガク</t>
    </rPh>
    <rPh sb="20" eb="21">
      <t>ツキ</t>
    </rPh>
    <rPh sb="21" eb="22">
      <t>ブン</t>
    </rPh>
    <phoneticPr fontId="5"/>
  </si>
  <si>
    <r>
      <t xml:space="preserve">軽減判定所得
</t>
    </r>
    <r>
      <rPr>
        <sz val="10"/>
        <color rgb="FFFF0000"/>
        <rFont val="平成角ゴシック"/>
        <family val="3"/>
        <charset val="128"/>
      </rPr>
      <t>必ず入力ください</t>
    </r>
    <rPh sb="0" eb="2">
      <t>ケイゲン</t>
    </rPh>
    <rPh sb="2" eb="4">
      <t>ハンテイ</t>
    </rPh>
    <rPh sb="4" eb="6">
      <t>ショトク</t>
    </rPh>
    <rPh sb="7" eb="8">
      <t>カナラ</t>
    </rPh>
    <rPh sb="9" eb="11">
      <t>ニュウリョク</t>
    </rPh>
    <phoneticPr fontId="5"/>
  </si>
  <si>
    <t>※課税限度額…170,000円</t>
    <rPh sb="1" eb="3">
      <t>カゼイ</t>
    </rPh>
    <rPh sb="3" eb="5">
      <t>ゲンド</t>
    </rPh>
    <rPh sb="5" eb="6">
      <t>ガク</t>
    </rPh>
    <rPh sb="14" eb="15">
      <t>エン</t>
    </rPh>
    <phoneticPr fontId="5"/>
  </si>
  <si>
    <r>
      <t>円以下の所得の場合、</t>
    </r>
    <r>
      <rPr>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</si>
  <si>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</si>
  <si>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</si>
  <si>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t>：入力する欄</t>
    <rPh sb="1" eb="3">
      <t>ニュウリョク</t>
    </rPh>
    <rPh sb="5" eb="6">
      <t>ラン</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</si>
  <si>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2"/>
  </si>
  <si>
    <t>給与所得者等</t>
    <rPh sb="0" eb="2">
      <t>キュウヨ</t>
    </rPh>
    <rPh sb="2" eb="4">
      <t>ショトク</t>
    </rPh>
    <rPh sb="4" eb="5">
      <t>シャ</t>
    </rPh>
    <rPh sb="5" eb="6">
      <t>トウ</t>
    </rPh>
    <phoneticPr fontId="2"/>
  </si>
  <si>
    <t>＝</t>
    <phoneticPr fontId="2"/>
  </si>
  <si>
    <t>×</t>
    <phoneticPr fontId="2"/>
  </si>
  <si>
    <t>人） ＋ （</t>
    <rPh sb="0" eb="1">
      <t>ニン</t>
    </rPh>
    <phoneticPr fontId="5"/>
  </si>
  <si>
    <t>人）</t>
    <rPh sb="0" eb="1">
      <t>ニン</t>
    </rPh>
    <phoneticPr fontId="2"/>
  </si>
  <si>
    <t>　　円</t>
    <rPh sb="2" eb="3">
      <t>エン</t>
    </rPh>
    <phoneticPr fontId="5"/>
  </si>
  <si>
    <t>　　円　軽減</t>
    <rPh sb="2" eb="3">
      <t>エン</t>
    </rPh>
    <rPh sb="4" eb="6">
      <t>ケイゲン</t>
    </rPh>
    <phoneticPr fontId="5"/>
  </si>
  <si>
    <t>　　円</t>
    <rPh sb="2" eb="3">
      <t>エン</t>
    </rPh>
    <phoneticPr fontId="2"/>
  </si>
  <si>
    <t xml:space="preserve">        国民健康保険税額(１か月分）   　　　≒</t>
    <rPh sb="8" eb="15">
      <t>コクミンケンコウホケンゼイ</t>
    </rPh>
    <rPh sb="15" eb="16">
      <t>ガク</t>
    </rPh>
    <rPh sb="19" eb="20">
      <t>ツキ</t>
    </rPh>
    <rPh sb="20" eb="21">
      <t>ブン</t>
    </rPh>
    <phoneticPr fontId="5"/>
  </si>
  <si>
    <r>
      <t>１０,５００円</t>
    </r>
    <r>
      <rPr>
        <b/>
        <sz val="11"/>
        <rFont val="平成角ゴシック"/>
        <family val="3"/>
        <charset val="128"/>
      </rPr>
      <t xml:space="preserve"> </t>
    </r>
    <r>
      <rPr>
        <sz val="11"/>
        <rFont val="平成角ゴシック"/>
        <family val="3"/>
        <charset val="128"/>
      </rPr>
      <t>×</t>
    </r>
    <rPh sb="6" eb="7">
      <t>エン</t>
    </rPh>
    <phoneticPr fontId="5"/>
  </si>
  <si>
    <r>
      <t>８,２００円</t>
    </r>
    <r>
      <rPr>
        <sz val="11"/>
        <rFont val="平成角ゴシック"/>
        <family val="3"/>
        <charset val="128"/>
      </rPr>
      <t xml:space="preserve">  ×</t>
    </r>
    <rPh sb="5" eb="6">
      <t>エン</t>
    </rPh>
    <phoneticPr fontId="5"/>
  </si>
  <si>
    <t>擬制世帯主Ｘ</t>
    <rPh sb="0" eb="2">
      <t>ギセイ</t>
    </rPh>
    <rPh sb="2" eb="5">
      <t>セタイヌシ</t>
    </rPh>
    <phoneticPr fontId="5"/>
  </si>
  <si>
    <r>
      <t xml:space="preserve">１世帯あたり  </t>
    </r>
    <r>
      <rPr>
        <b/>
        <u/>
        <sz val="11"/>
        <rFont val="平成角ゴシック"/>
        <family val="3"/>
        <charset val="128"/>
      </rPr>
      <t>７,０００円</t>
    </r>
    <rPh sb="1" eb="3">
      <t>セタイ</t>
    </rPh>
    <rPh sb="13" eb="14">
      <t>エン</t>
    </rPh>
    <phoneticPr fontId="5"/>
  </si>
  <si>
    <r>
      <t xml:space="preserve">１世帯あたり </t>
    </r>
    <r>
      <rPr>
        <b/>
        <u/>
        <sz val="11"/>
        <rFont val="平成角ゴシック"/>
        <family val="3"/>
        <charset val="128"/>
      </rPr>
      <t xml:space="preserve"> ７,０００円</t>
    </r>
    <rPh sb="1" eb="3">
      <t>セタイ</t>
    </rPh>
    <rPh sb="13" eb="14">
      <t>エン</t>
    </rPh>
    <phoneticPr fontId="5"/>
  </si>
  <si>
    <t>◇ 以下の試算表は、国民健康保険税の課税方法を簡単に示したものであり、概算です。実際に通知される課税額とは異なる場合がありますので、あらかじめご了承ください。</t>
    <rPh sb="2" eb="4">
      <t>イカ</t>
    </rPh>
    <rPh sb="5" eb="7">
      <t>シサン</t>
    </rPh>
    <rPh sb="7" eb="8">
      <t>ヒョウ</t>
    </rPh>
    <rPh sb="10" eb="12">
      <t>コクミン</t>
    </rPh>
    <rPh sb="12" eb="14">
      <t>ケンコウ</t>
    </rPh>
    <rPh sb="14" eb="16">
      <t>ホケン</t>
    </rPh>
    <rPh sb="16" eb="17">
      <t>ゼイ</t>
    </rPh>
    <rPh sb="18" eb="20">
      <t>カゼイ</t>
    </rPh>
    <rPh sb="20" eb="22">
      <t>ホウホウ</t>
    </rPh>
    <rPh sb="23" eb="25">
      <t>カンタン</t>
    </rPh>
    <rPh sb="26" eb="27">
      <t>シメ</t>
    </rPh>
    <rPh sb="35" eb="37">
      <t>ガイサン</t>
    </rPh>
    <phoneticPr fontId="5"/>
  </si>
  <si>
    <t>◇ 保険税の納期は原則として年10回ですが、届出月により異なるため、１回あたりの金額は１か月分の保険税額にはなりません。</t>
    <rPh sb="2" eb="4">
      <t>ホケン</t>
    </rPh>
    <rPh sb="4" eb="5">
      <t>ゼイ</t>
    </rPh>
    <rPh sb="6" eb="8">
      <t>ノウキ</t>
    </rPh>
    <rPh sb="9" eb="11">
      <t>ゲンソク</t>
    </rPh>
    <rPh sb="14" eb="15">
      <t>ネン</t>
    </rPh>
    <rPh sb="17" eb="18">
      <t>カイ</t>
    </rPh>
    <rPh sb="22" eb="24">
      <t>トドケデ</t>
    </rPh>
    <rPh sb="24" eb="25">
      <t>ツキ</t>
    </rPh>
    <rPh sb="25" eb="26">
      <t>イデヅキ</t>
    </rPh>
    <rPh sb="28" eb="29">
      <t>コト</t>
    </rPh>
    <rPh sb="35" eb="36">
      <t>カイ</t>
    </rPh>
    <rPh sb="40" eb="42">
      <t>キンガク</t>
    </rPh>
    <phoneticPr fontId="5"/>
  </si>
  <si>
    <t>問い合わせ先　　　　名取市 健康福祉部 保険年金課 国民健康保険係　　　TEL　022-724-7104</t>
    <rPh sb="0" eb="1">
      <t>ト</t>
    </rPh>
    <rPh sb="2" eb="3">
      <t>ア</t>
    </rPh>
    <rPh sb="5" eb="6">
      <t>サキ</t>
    </rPh>
    <rPh sb="10" eb="13">
      <t>ナトリシ</t>
    </rPh>
    <rPh sb="14" eb="16">
      <t>ケンコウ</t>
    </rPh>
    <rPh sb="16" eb="18">
      <t>フクシ</t>
    </rPh>
    <rPh sb="18" eb="19">
      <t>ブ</t>
    </rPh>
    <rPh sb="20" eb="22">
      <t>ホケン</t>
    </rPh>
    <rPh sb="22" eb="24">
      <t>ネンキン</t>
    </rPh>
    <rPh sb="24" eb="25">
      <t>カ</t>
    </rPh>
    <rPh sb="26" eb="28">
      <t>コクミン</t>
    </rPh>
    <rPh sb="28" eb="30">
      <t>ケンコウ</t>
    </rPh>
    <rPh sb="30" eb="32">
      <t>ホケン</t>
    </rPh>
    <rPh sb="32" eb="33">
      <t>カカリ</t>
    </rPh>
    <phoneticPr fontId="5"/>
  </si>
  <si>
    <r>
      <t xml:space="preserve">【擬制世帯主（加入者でない世帯主）情報入力欄】 </t>
    </r>
    <r>
      <rPr>
        <sz val="11"/>
        <color indexed="8"/>
        <rFont val="平成角ゴシック"/>
        <family val="3"/>
        <charset val="128"/>
      </rPr>
      <t>※ いる場合のみ入力してください。</t>
    </r>
    <rPh sb="1" eb="3">
      <t>ギセイ</t>
    </rPh>
    <rPh sb="3" eb="6">
      <t>セタイヌシ</t>
    </rPh>
    <rPh sb="7" eb="10">
      <t>カニュウシャ</t>
    </rPh>
    <rPh sb="13" eb="16">
      <t>セタイヌシ</t>
    </rPh>
    <rPh sb="17" eb="19">
      <t>ジョウホウ</t>
    </rPh>
    <rPh sb="19" eb="21">
      <t>ニュウリョク</t>
    </rPh>
    <rPh sb="21" eb="22">
      <t>ラン</t>
    </rPh>
    <rPh sb="28" eb="30">
      <t>バアイ</t>
    </rPh>
    <rPh sb="32" eb="34">
      <t>ニュウリョク</t>
    </rPh>
    <phoneticPr fontId="5"/>
  </si>
  <si>
    <r>
      <t>基準総所得金額</t>
    </r>
    <r>
      <rPr>
        <sz val="10"/>
        <color indexed="8"/>
        <rFont val="平成角ゴシック"/>
        <family val="3"/>
        <charset val="128"/>
      </rPr>
      <t xml:space="preserve">
(控除前所得－基礎控除）</t>
    </r>
    <rPh sb="0" eb="2">
      <t>キジュン</t>
    </rPh>
    <rPh sb="2" eb="5">
      <t>ソウショトク</t>
    </rPh>
    <rPh sb="5" eb="7">
      <t>キンガク</t>
    </rPh>
    <rPh sb="9" eb="11">
      <t>コウジョ</t>
    </rPh>
    <rPh sb="11" eb="12">
      <t>マエ</t>
    </rPh>
    <rPh sb="12" eb="14">
      <t>ショトク</t>
    </rPh>
    <rPh sb="15" eb="17">
      <t>キソ</t>
    </rPh>
    <rPh sb="17" eb="19">
      <t>コウジョ</t>
    </rPh>
    <phoneticPr fontId="5"/>
  </si>
  <si>
    <t>基準総所得金額(控除前所得－基礎控除）</t>
    <rPh sb="0" eb="2">
      <t>キジュン</t>
    </rPh>
    <rPh sb="2" eb="3">
      <t>ソウ</t>
    </rPh>
    <rPh sb="3" eb="5">
      <t>ショトク</t>
    </rPh>
    <rPh sb="5" eb="7">
      <t>キンガク</t>
    </rPh>
    <rPh sb="8" eb="10">
      <t>コウジョ</t>
    </rPh>
    <rPh sb="10" eb="11">
      <t>マエ</t>
    </rPh>
    <rPh sb="11" eb="13">
      <t>ショトク</t>
    </rPh>
    <rPh sb="14" eb="16">
      <t>キソ</t>
    </rPh>
    <rPh sb="16" eb="18">
      <t>コウジョ</t>
    </rPh>
    <phoneticPr fontId="5"/>
  </si>
  <si>
    <r>
      <t>円×</t>
    </r>
    <r>
      <rPr>
        <b/>
        <u/>
        <sz val="11"/>
        <rFont val="平成角ゴシック"/>
        <family val="3"/>
        <charset val="128"/>
      </rPr>
      <t>７．１％</t>
    </r>
    <r>
      <rPr>
        <b/>
        <sz val="11"/>
        <rFont val="平成角ゴシック"/>
        <family val="3"/>
        <charset val="128"/>
      </rPr>
      <t xml:space="preserve">　 </t>
    </r>
    <rPh sb="0" eb="1">
      <t>エン</t>
    </rPh>
    <phoneticPr fontId="5"/>
  </si>
  <si>
    <r>
      <t>２３,０００円</t>
    </r>
    <r>
      <rPr>
        <sz val="11"/>
        <rFont val="平成角ゴシック"/>
        <family val="3"/>
        <charset val="128"/>
      </rPr>
      <t xml:space="preserve"> ×</t>
    </r>
    <rPh sb="6" eb="7">
      <t>エン</t>
    </rPh>
    <phoneticPr fontId="5"/>
  </si>
  <si>
    <r>
      <t>１世帯あたり</t>
    </r>
    <r>
      <rPr>
        <b/>
        <sz val="11"/>
        <rFont val="平成角ゴシック"/>
        <family val="3"/>
        <charset val="128"/>
      </rPr>
      <t xml:space="preserve"> </t>
    </r>
    <r>
      <rPr>
        <b/>
        <u/>
        <sz val="11"/>
        <rFont val="平成角ゴシック"/>
        <family val="3"/>
        <charset val="128"/>
      </rPr>
      <t>２２,０００</t>
    </r>
    <r>
      <rPr>
        <u/>
        <sz val="11"/>
        <rFont val="平成角ゴシック"/>
        <family val="3"/>
        <charset val="128"/>
      </rPr>
      <t xml:space="preserve"> </t>
    </r>
    <r>
      <rPr>
        <b/>
        <u/>
        <sz val="11"/>
        <rFont val="平成角ゴシック"/>
        <family val="3"/>
        <charset val="128"/>
      </rPr>
      <t>円</t>
    </r>
    <rPh sb="1" eb="3">
      <t>セタイ</t>
    </rPh>
    <rPh sb="14" eb="15">
      <t>エン</t>
    </rPh>
    <phoneticPr fontId="5"/>
  </si>
  <si>
    <t>※課税限度額…650,000円</t>
    <rPh sb="1" eb="3">
      <t>カゼイ</t>
    </rPh>
    <rPh sb="3" eb="5">
      <t>ゲンド</t>
    </rPh>
    <rPh sb="5" eb="6">
      <t>ガク</t>
    </rPh>
    <rPh sb="14" eb="15">
      <t>エン</t>
    </rPh>
    <phoneticPr fontId="5"/>
  </si>
  <si>
    <t>未就学児</t>
    <rPh sb="0" eb="4">
      <t>ミシュウガクジ</t>
    </rPh>
    <phoneticPr fontId="2"/>
  </si>
  <si>
    <t>未就学児以外</t>
    <rPh sb="0" eb="4">
      <t>ミシュウガクジ</t>
    </rPh>
    <rPh sb="4" eb="6">
      <t>イガイ</t>
    </rPh>
    <phoneticPr fontId="2"/>
  </si>
  <si>
    <t>令和５年度 国民健康保険税額試算表</t>
    <rPh sb="0" eb="2">
      <t>レイワ</t>
    </rPh>
    <rPh sb="3" eb="5">
      <t>ネンド</t>
    </rPh>
    <rPh sb="6" eb="13">
      <t>コクミンケンコウホケンゼイ</t>
    </rPh>
    <rPh sb="13" eb="14">
      <t>ガク</t>
    </rPh>
    <rPh sb="14" eb="16">
      <t>シサン</t>
    </rPh>
    <rPh sb="16" eb="17">
      <t>ヒョウ</t>
    </rPh>
    <phoneticPr fontId="5"/>
  </si>
  <si>
    <t>※課税限度額…220,000円</t>
    <rPh sb="1" eb="3">
      <t>カゼイ</t>
    </rPh>
    <rPh sb="3" eb="5">
      <t>ゲンド</t>
    </rPh>
    <rPh sb="5" eb="6">
      <t>ガク</t>
    </rPh>
    <rPh sb="14" eb="1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</si>
</sst>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b/>
      <sz val="12"/>
      <name val="ＭＳ ゴシック"/>
      <family val="3"/>
      <charset val="128"/>
    </font>
    <font>
      <sz val="6"/>
      <name val="ＭＳ Ｐゴシック"/>
      <family val="3"/>
      <charset val="128"/>
    </font>
    <font>
      <sz val="12"/>
      <name val="ＭＳ Ｐゴシック"/>
      <family val="3"/>
      <charset val="128"/>
    </font>
    <font>
      <b/>
      <sz val="12"/>
      <color rgb="FFFF0000"/>
      <name val="ＭＳ Ｐゴシック"/>
      <family val="3"/>
      <charset val="128"/>
    </font>
    <font>
      <b/>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name val="平成角ゴシック"/>
      <family val="3"/>
      <charset val="128"/>
    </font>
    <font>
      <sz val="12"/>
      <name val="平成角ゴシック"/>
      <family val="3"/>
      <charset val="128"/>
    </font>
    <font>
      <b/>
      <sz val="11"/>
      <name val="平成角ゴシック"/>
      <family val="3"/>
      <charset val="128"/>
    </font>
    <font>
      <b/>
      <sz val="10"/>
      <name val="平成角ゴシック"/>
      <family val="3"/>
      <charset val="128"/>
    </font>
    <font>
      <sz val="10"/>
      <name val="平成角ゴシック"/>
      <family val="3"/>
      <charset val="128"/>
    </font>
    <font>
      <sz val="9"/>
      <name val="平成角ゴシック"/>
      <family val="3"/>
      <charset val="128"/>
    </font>
    <font>
      <b/>
      <sz val="12"/>
      <name val="平成角ゴシック"/>
      <family val="3"/>
      <charset val="128"/>
    </font>
    <font>
      <b/>
      <u/>
      <sz val="11"/>
      <name val="平成角ゴシック"/>
      <family val="3"/>
      <charset val="128"/>
    </font>
    <font>
      <u/>
      <sz val="11"/>
      <name val="平成角ゴシック"/>
      <family val="3"/>
      <charset val="128"/>
    </font>
    <font>
      <sz val="10"/>
      <color indexed="10"/>
      <name val="平成角ゴシック"/>
      <family val="3"/>
      <charset val="128"/>
    </font>
    <font>
      <b/>
      <sz val="11"/>
      <color indexed="8"/>
      <name val="HG丸ｺﾞｼｯｸM-PRO"/>
      <family val="3"/>
      <charset val="128"/>
    </font>
    <font>
      <b/>
      <sz val="11"/>
      <name val="ＭＳ Ｐゴシック"/>
      <family val="3"/>
      <charset val="128"/>
    </font>
    <font>
      <b/>
      <sz val="11"/>
      <color indexed="8"/>
      <name val="ＭＳ Ｐゴシック"/>
      <family val="3"/>
      <charset val="128"/>
    </font>
    <font>
      <sz val="14"/>
      <color indexed="10"/>
      <name val="ＭＳ Ｐゴシック"/>
      <family val="3"/>
      <charset val="128"/>
    </font>
    <font>
      <sz val="14"/>
      <color indexed="81"/>
      <name val="ＭＳ Ｐゴシック"/>
      <family val="3"/>
      <charset val="128"/>
    </font>
    <font>
      <sz val="9"/>
      <color indexed="81"/>
      <name val="ＭＳ Ｐゴシック"/>
      <family val="3"/>
      <charset val="128"/>
    </font>
    <font>
      <b/>
      <sz val="14"/>
      <color indexed="81"/>
      <name val="ＭＳ Ｐゴシック"/>
      <family val="3"/>
      <charset val="128"/>
    </font>
    <font>
      <b/>
      <sz val="11"/>
      <color indexed="16"/>
      <name val="ＭＳ Ｐゴシック"/>
      <family val="3"/>
      <charset val="128"/>
    </font>
    <font>
      <b/>
      <sz val="11"/>
      <color indexed="8"/>
      <name val="平成角ゴシック"/>
      <family val="3"/>
      <charset val="128"/>
    </font>
    <font>
      <sz val="14"/>
      <name val="ＭＳ Ｐゴシック"/>
      <family val="3"/>
      <charset val="128"/>
    </font>
    <font>
      <sz val="14"/>
      <color theme="1"/>
      <name val="ＭＳ Ｐゴシック"/>
      <family val="2"/>
      <charset val="128"/>
      <scheme val="minor"/>
    </font>
    <font>
      <b/>
      <sz val="14"/>
      <color indexed="8"/>
      <name val="平成角ゴシック"/>
      <family val="3"/>
      <charset val="128"/>
    </font>
    <font>
      <b/>
      <sz val="10"/>
      <color indexed="8"/>
      <name val="HG丸ｺﾞｼｯｸM-PRO"/>
      <family val="3"/>
      <charset val="128"/>
    </font>
    <font>
      <b/>
      <sz val="11"/>
      <color indexed="10"/>
      <name val="平成角ゴシック"/>
      <family val="3"/>
      <charset val="128"/>
    </font>
    <font>
      <b/>
      <sz val="10"/>
      <color indexed="8"/>
      <name val="平成角ゴシック"/>
      <family val="3"/>
      <charset val="128"/>
    </font>
    <font>
      <sz val="14"/>
      <color indexed="8"/>
      <name val="ＭＳ Ｐゴシック"/>
      <family val="3"/>
      <charset val="128"/>
    </font>
    <font>
      <b/>
      <sz val="16"/>
      <name val="ＭＳ ゴシック"/>
      <family val="3"/>
      <charset val="128"/>
    </font>
    <font>
      <sz val="10"/>
      <color rgb="FFFF0000"/>
      <name val="平成角ゴシック"/>
      <family val="3"/>
      <charset val="128"/>
    </font>
    <font>
      <sz val="12"/>
      <color rgb="FFC00000"/>
      <name val="ＭＳ Ｐゴシック"/>
      <family val="3"/>
      <charset val="128"/>
    </font>
    <font>
      <sz val="11"/>
      <color theme="1"/>
      <name val="ＭＳ Ｐゴシック"/>
      <family val="2"/>
      <charset val="128"/>
      <scheme val="minor"/>
    </font>
    <font>
      <sz val="10.5"/>
      <color indexed="8"/>
      <name val="平成角ゴシック"/>
      <family val="3"/>
      <charset val="128"/>
    </font>
    <font>
      <b/>
      <sz val="12"/>
      <color theme="1"/>
      <name val="ＭＳ Ｐゴシック"/>
      <family val="3"/>
      <charset val="128"/>
      <scheme val="minor"/>
    </font>
    <font>
      <sz val="11"/>
      <color indexed="81"/>
      <name val="ＭＳ Ｐゴシック"/>
      <family val="3"/>
      <charset val="128"/>
    </font>
    <font>
      <sz val="12"/>
      <color indexed="81"/>
      <name val="MS P ゴシック"/>
      <family val="3"/>
      <charset val="128"/>
    </font>
    <font>
      <sz val="11"/>
      <color indexed="8"/>
      <name val="平成角ゴシック"/>
      <family val="3"/>
      <charset val="128"/>
    </font>
    <font>
      <sz val="10"/>
      <color indexed="8"/>
      <name val="平成角ゴシック"/>
      <family val="3"/>
      <charset val="128"/>
    </font>
    <font>
      <sz val="12"/>
      <color indexed="12"/>
      <name val="ＭＳ Ｐゴシック"/>
      <family val="3"/>
      <charset val="128"/>
    </font>
    <font>
      <b/>
      <sz val="11"/>
      <color indexed="8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
      <patternFill patternType="solid">
        <fgColor rgb="FFFFD85B"/>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ck">
        <color rgb="FFC00000"/>
      </left>
      <right style="thick">
        <color rgb="FFC00000"/>
      </right>
      <top style="thick">
        <color rgb="FFC00000"/>
      </top>
      <bottom style="thick">
        <color rgb="FFC00000"/>
      </bottom>
      <diagonal/>
    </border>
    <border>
      <left/>
      <right/>
      <top/>
      <bottom style="thin">
        <color theme="1"/>
      </bottom>
      <diagonal/>
    </border>
    <border>
      <left/>
      <right/>
      <top/>
      <bottom style="hair">
        <color theme="1"/>
      </bottom>
      <diagonal/>
    </border>
    <border>
      <left style="thin">
        <color theme="1"/>
      </left>
      <right/>
      <top style="hair">
        <color theme="1"/>
      </top>
      <bottom/>
      <diagonal/>
    </border>
    <border>
      <left style="thin">
        <color theme="1"/>
      </left>
      <right/>
      <top/>
      <bottom style="hair">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dashed">
        <color indexed="64"/>
      </left>
      <right style="dashed">
        <color indexed="64"/>
      </right>
      <top style="dashed">
        <color indexed="64"/>
      </top>
      <bottom style="dashed">
        <color theme="1"/>
      </bottom>
      <diagonal/>
    </border>
    <border>
      <left style="thin">
        <color theme="1"/>
      </left>
      <right/>
      <top/>
      <bottom/>
      <diagonal/>
    </border>
    <border>
      <left/>
      <right style="dashed">
        <color indexed="64"/>
      </right>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double">
        <color theme="1"/>
      </left>
      <right style="double">
        <color theme="1"/>
      </right>
      <top style="double">
        <color theme="1"/>
      </top>
      <bottom style="double">
        <color theme="1"/>
      </bottom>
      <diagonal/>
    </border>
    <border>
      <left style="medium">
        <color indexed="64"/>
      </left>
      <right style="medium">
        <color indexed="64"/>
      </right>
      <top/>
      <bottom style="medium">
        <color indexed="64"/>
      </bottom>
      <diagonal/>
    </border>
    <border>
      <left/>
      <right/>
      <top style="thick">
        <color rgb="FFC00000"/>
      </top>
      <bottom style="thick">
        <color rgb="FFC00000"/>
      </bottom>
      <diagonal/>
    </border>
    <border>
      <left style="medium">
        <color indexed="64"/>
      </left>
      <right/>
      <top/>
      <bottom style="hair">
        <color indexed="64"/>
      </bottom>
      <diagonal/>
    </border>
    <border>
      <left style="dashed">
        <color indexed="64"/>
      </left>
      <right/>
      <top/>
      <bottom/>
      <diagonal/>
    </border>
    <border>
      <left style="double">
        <color theme="1"/>
      </left>
      <right/>
      <top/>
      <bottom/>
      <diagonal/>
    </border>
    <border>
      <left style="thick">
        <color rgb="FFC00000"/>
      </left>
      <right/>
      <top/>
      <bottom/>
      <diagonal/>
    </border>
    <border>
      <left/>
      <right style="thin">
        <color indexed="64"/>
      </right>
      <top style="thin">
        <color theme="1"/>
      </top>
      <bottom/>
      <diagonal/>
    </border>
    <border>
      <left/>
      <right style="thin">
        <color indexed="64"/>
      </right>
      <top/>
      <bottom style="hair">
        <color theme="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theme="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40" fillId="0" borderId="0" applyFont="0" applyFill="0" applyBorder="0" applyAlignment="0" applyProtection="0">
      <alignment vertical="center"/>
    </xf>
  </cellStyleXfs>
  <cellXfs count="168">
    <xf numFmtId="0" fontId="0" fillId="0" borderId="0" xfId="0">
      <alignment vertical="center"/>
    </xf>
    <xf numFmtId="0" fontId="3" fillId="0" borderId="0" xfId="1" applyFont="1" applyFill="1" applyAlignment="1" applyProtection="1">
      <alignment vertical="center"/>
    </xf>
    <xf numFmtId="0" fontId="4" fillId="0" borderId="0" xfId="1" applyFont="1" applyAlignment="1" applyProtection="1">
      <alignment vertical="center"/>
    </xf>
    <xf numFmtId="0" fontId="1" fillId="0" borderId="0" xfId="1" applyAlignment="1" applyProtection="1">
      <alignment vertical="center"/>
    </xf>
    <xf numFmtId="14" fontId="6" fillId="0" borderId="0" xfId="1" applyNumberFormat="1" applyFont="1" applyAlignment="1" applyProtection="1">
      <alignment vertical="center"/>
    </xf>
    <xf numFmtId="0" fontId="6" fillId="0" borderId="0" xfId="1" applyFont="1" applyAlignment="1" applyProtection="1">
      <alignment vertical="center"/>
    </xf>
    <xf numFmtId="0" fontId="1" fillId="0" borderId="0" xfId="1" applyAlignment="1" applyProtection="1">
      <alignment vertical="center" shrinkToFit="1"/>
    </xf>
    <xf numFmtId="0" fontId="0" fillId="0" borderId="0" xfId="1" applyFont="1" applyAlignment="1" applyProtection="1">
      <alignment vertical="center"/>
    </xf>
    <xf numFmtId="0" fontId="11" fillId="0" borderId="0" xfId="1" applyFont="1" applyAlignment="1" applyProtection="1">
      <alignment vertical="center"/>
    </xf>
    <xf numFmtId="0" fontId="12" fillId="0" borderId="0" xfId="1" applyFont="1" applyAlignment="1" applyProtection="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16" fillId="0" borderId="0"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Fill="1" applyBorder="1" applyAlignment="1" applyProtection="1">
      <alignment vertical="center"/>
    </xf>
    <xf numFmtId="0" fontId="11" fillId="0" borderId="3" xfId="1" applyFont="1" applyBorder="1" applyAlignment="1" applyProtection="1">
      <alignment vertical="center"/>
    </xf>
    <xf numFmtId="0" fontId="16" fillId="0" borderId="0" xfId="1" applyFont="1" applyBorder="1" applyAlignment="1" applyProtection="1">
      <alignment horizontal="right"/>
    </xf>
    <xf numFmtId="0" fontId="13" fillId="0" borderId="0" xfId="1" applyFont="1" applyBorder="1" applyAlignment="1" applyProtection="1">
      <alignment horizontal="right" vertical="center"/>
    </xf>
    <xf numFmtId="38" fontId="17" fillId="0" borderId="5" xfId="1" applyNumberFormat="1" applyFont="1" applyBorder="1" applyAlignment="1" applyProtection="1">
      <alignment vertical="center"/>
    </xf>
    <xf numFmtId="0" fontId="11" fillId="0" borderId="6" xfId="1" applyFont="1" applyBorder="1" applyAlignment="1" applyProtection="1">
      <alignment vertical="center"/>
    </xf>
    <xf numFmtId="0" fontId="12" fillId="0" borderId="6" xfId="1" applyFont="1" applyBorder="1" applyAlignment="1" applyProtection="1">
      <alignment vertical="center"/>
    </xf>
    <xf numFmtId="0" fontId="16" fillId="0" borderId="2" xfId="1" applyFont="1" applyBorder="1" applyAlignment="1" applyProtection="1">
      <alignment vertical="center" wrapText="1"/>
    </xf>
    <xf numFmtId="0" fontId="16" fillId="0" borderId="6" xfId="1" applyFont="1" applyBorder="1" applyAlignment="1" applyProtection="1">
      <alignment vertical="center" wrapText="1"/>
    </xf>
    <xf numFmtId="0" fontId="13" fillId="0" borderId="0" xfId="1" applyFont="1" applyAlignment="1" applyProtection="1">
      <alignment horizontal="right" vertical="center"/>
    </xf>
    <xf numFmtId="0" fontId="1" fillId="0" borderId="0" xfId="1" applyFill="1" applyAlignment="1" applyProtection="1">
      <alignment vertical="center"/>
    </xf>
    <xf numFmtId="0" fontId="1" fillId="0" borderId="0" xfId="1" applyFill="1" applyBorder="1" applyAlignment="1" applyProtection="1">
      <alignment vertical="center"/>
    </xf>
    <xf numFmtId="0" fontId="1" fillId="0" borderId="0" xfId="1" applyFill="1" applyAlignment="1" applyProtection="1">
      <alignment vertical="center" shrinkToFit="1"/>
    </xf>
    <xf numFmtId="0" fontId="0" fillId="0" borderId="0" xfId="1" applyFont="1" applyFill="1" applyAlignment="1" applyProtection="1">
      <alignment vertical="center"/>
    </xf>
    <xf numFmtId="0" fontId="0" fillId="0" borderId="0" xfId="0" applyFill="1" applyAlignment="1"/>
    <xf numFmtId="0" fontId="21" fillId="0" borderId="0" xfId="0" applyFont="1" applyFill="1" applyAlignment="1">
      <alignment horizontal="center" vertical="center"/>
    </xf>
    <xf numFmtId="0" fontId="30" fillId="0" borderId="0" xfId="1" applyFont="1" applyFill="1" applyAlignment="1" applyProtection="1">
      <alignment vertical="center"/>
    </xf>
    <xf numFmtId="0" fontId="31" fillId="0" borderId="0" xfId="0" applyFont="1" applyFill="1" applyAlignment="1"/>
    <xf numFmtId="0" fontId="0" fillId="0" borderId="0" xfId="0" applyFill="1" applyBorder="1" applyAlignment="1"/>
    <xf numFmtId="38" fontId="1" fillId="0" borderId="0" xfId="2" applyFont="1" applyFill="1" applyBorder="1" applyAlignment="1">
      <alignment vertical="center"/>
    </xf>
    <xf numFmtId="38" fontId="22" fillId="0" borderId="0" xfId="2" applyFont="1" applyFill="1" applyBorder="1" applyAlignment="1">
      <alignment vertical="center"/>
    </xf>
    <xf numFmtId="0" fontId="29" fillId="4" borderId="5" xfId="1" applyFont="1" applyFill="1" applyBorder="1" applyAlignment="1">
      <alignment horizontal="center" vertical="center" wrapText="1"/>
    </xf>
    <xf numFmtId="0" fontId="29" fillId="0" borderId="0" xfId="0" applyFont="1" applyFill="1" applyAlignment="1">
      <alignment horizontal="center" vertical="center"/>
    </xf>
    <xf numFmtId="38" fontId="17" fillId="0" borderId="0" xfId="2" applyFont="1" applyBorder="1" applyAlignment="1" applyProtection="1">
      <alignment vertical="center"/>
    </xf>
    <xf numFmtId="0" fontId="21" fillId="0" borderId="0" xfId="1" applyFont="1" applyFill="1" applyBorder="1" applyAlignment="1">
      <alignment horizontal="center" vertical="center" wrapText="1"/>
    </xf>
    <xf numFmtId="0" fontId="29" fillId="4" borderId="13" xfId="1" applyFont="1" applyFill="1" applyBorder="1" applyAlignment="1">
      <alignment horizontal="center" vertical="center" shrinkToFit="1"/>
    </xf>
    <xf numFmtId="0" fontId="1" fillId="0" borderId="0" xfId="1" applyFont="1" applyFill="1" applyBorder="1" applyAlignment="1">
      <alignment horizontal="center" vertical="center"/>
    </xf>
    <xf numFmtId="176" fontId="22" fillId="0" borderId="0" xfId="2" applyNumberFormat="1" applyFont="1" applyFill="1" applyBorder="1" applyAlignment="1" applyProtection="1">
      <alignment vertical="center"/>
      <protection locked="0"/>
    </xf>
    <xf numFmtId="0" fontId="32" fillId="0" borderId="0" xfId="0" applyFont="1" applyFill="1" applyAlignment="1">
      <alignment horizontal="left" vertical="center"/>
    </xf>
    <xf numFmtId="0" fontId="3" fillId="0" borderId="0" xfId="0" applyFont="1" applyFill="1" applyAlignment="1">
      <alignment horizontal="left"/>
    </xf>
    <xf numFmtId="0" fontId="29" fillId="4" borderId="13" xfId="1" applyFont="1" applyFill="1" applyBorder="1" applyAlignment="1">
      <alignment horizontal="center" vertical="center" wrapText="1"/>
    </xf>
    <xf numFmtId="0" fontId="33" fillId="0" borderId="0" xfId="0" applyFont="1" applyBorder="1" applyAlignment="1">
      <alignment horizontal="center" vertical="center" wrapText="1"/>
    </xf>
    <xf numFmtId="0" fontId="1" fillId="0" borderId="0" xfId="3" applyBorder="1">
      <alignment vertical="center"/>
    </xf>
    <xf numFmtId="0" fontId="6" fillId="0" borderId="0" xfId="1" applyFont="1" applyAlignment="1" applyProtection="1">
      <alignment vertical="top"/>
    </xf>
    <xf numFmtId="0" fontId="1" fillId="0" borderId="0" xfId="1" applyAlignment="1" applyProtection="1">
      <alignment vertical="top"/>
    </xf>
    <xf numFmtId="0" fontId="9" fillId="0" borderId="0" xfId="1" applyFont="1" applyAlignment="1" applyProtection="1">
      <alignment vertical="top"/>
    </xf>
    <xf numFmtId="0" fontId="7" fillId="0" borderId="0" xfId="1" applyFont="1" applyFill="1" applyAlignment="1" applyProtection="1">
      <alignment vertical="top"/>
    </xf>
    <xf numFmtId="0" fontId="8" fillId="0" borderId="0" xfId="1" applyFont="1" applyAlignment="1" applyProtection="1">
      <alignment vertical="top"/>
    </xf>
    <xf numFmtId="14" fontId="10" fillId="0" borderId="0" xfId="1" applyNumberFormat="1" applyFont="1" applyAlignment="1" applyProtection="1">
      <alignment vertical="top"/>
    </xf>
    <xf numFmtId="0" fontId="1" fillId="2" borderId="21" xfId="1" applyFill="1" applyBorder="1" applyAlignment="1" applyProtection="1">
      <alignment vertical="center"/>
    </xf>
    <xf numFmtId="0" fontId="33" fillId="0" borderId="16" xfId="0" applyFont="1" applyBorder="1" applyAlignment="1">
      <alignment horizontal="center" vertical="center" wrapText="1"/>
    </xf>
    <xf numFmtId="0" fontId="11" fillId="0" borderId="22" xfId="1" applyFont="1" applyBorder="1" applyAlignment="1" applyProtection="1">
      <alignment vertical="center"/>
    </xf>
    <xf numFmtId="0" fontId="16" fillId="0" borderId="0" xfId="1" applyFont="1" applyBorder="1" applyAlignment="1" applyProtection="1">
      <alignment horizontal="center"/>
    </xf>
    <xf numFmtId="0" fontId="11" fillId="0" borderId="23" xfId="1" applyFont="1" applyBorder="1" applyAlignment="1" applyProtection="1">
      <alignment vertical="center"/>
    </xf>
    <xf numFmtId="0" fontId="11" fillId="0" borderId="0" xfId="1" applyFont="1" applyFill="1" applyBorder="1" applyAlignment="1" applyProtection="1">
      <alignment vertical="center"/>
    </xf>
    <xf numFmtId="0" fontId="14" fillId="0" borderId="24" xfId="1" applyFont="1" applyBorder="1" applyAlignment="1" applyProtection="1">
      <alignment horizontal="left" vertical="center"/>
    </xf>
    <xf numFmtId="0" fontId="11" fillId="0" borderId="27" xfId="1" applyFont="1" applyBorder="1" applyAlignment="1" applyProtection="1">
      <alignment vertical="center"/>
    </xf>
    <xf numFmtId="0" fontId="12" fillId="0" borderId="27" xfId="1" applyFont="1" applyBorder="1" applyAlignment="1" applyProtection="1">
      <alignment vertical="center"/>
    </xf>
    <xf numFmtId="0" fontId="11" fillId="0" borderId="28" xfId="1" applyFont="1" applyBorder="1" applyAlignment="1" applyProtection="1">
      <alignment vertical="center"/>
    </xf>
    <xf numFmtId="38" fontId="17" fillId="0" borderId="29" xfId="2" applyFont="1" applyBorder="1" applyAlignment="1" applyProtection="1">
      <alignment vertical="center"/>
    </xf>
    <xf numFmtId="38" fontId="17" fillId="0" borderId="29" xfId="2" applyFont="1" applyFill="1" applyBorder="1" applyAlignment="1" applyProtection="1">
      <alignment vertical="center"/>
    </xf>
    <xf numFmtId="3" fontId="6" fillId="0" borderId="0" xfId="3" applyNumberFormat="1" applyFont="1" applyFill="1" applyBorder="1">
      <alignment vertical="center"/>
    </xf>
    <xf numFmtId="0" fontId="6" fillId="0" borderId="0" xfId="3" applyFont="1" applyFill="1" applyBorder="1">
      <alignment vertical="center"/>
    </xf>
    <xf numFmtId="0" fontId="14" fillId="0" borderId="30" xfId="1" applyFont="1" applyBorder="1" applyAlignment="1" applyProtection="1">
      <alignment horizontal="left" vertical="center"/>
    </xf>
    <xf numFmtId="0" fontId="11" fillId="0" borderId="30" xfId="1" applyFont="1" applyBorder="1" applyAlignment="1" applyProtection="1">
      <alignment vertical="center"/>
    </xf>
    <xf numFmtId="0" fontId="16" fillId="0" borderId="6" xfId="1" applyFont="1" applyBorder="1" applyAlignment="1" applyProtection="1">
      <alignment horizontal="center"/>
    </xf>
    <xf numFmtId="0" fontId="1" fillId="0" borderId="0" xfId="1" applyBorder="1" applyAlignment="1" applyProtection="1">
      <alignment vertical="center"/>
    </xf>
    <xf numFmtId="0" fontId="1" fillId="0" borderId="0" xfId="1" applyBorder="1" applyAlignment="1" applyProtection="1">
      <alignment vertical="top"/>
    </xf>
    <xf numFmtId="0" fontId="6" fillId="0" borderId="0" xfId="1" applyFont="1" applyBorder="1" applyAlignment="1" applyProtection="1">
      <alignment vertical="center"/>
    </xf>
    <xf numFmtId="0" fontId="6" fillId="0" borderId="0" xfId="1" applyFont="1" applyBorder="1" applyAlignment="1" applyProtection="1">
      <alignment vertical="top"/>
    </xf>
    <xf numFmtId="0" fontId="30" fillId="0" borderId="0" xfId="1" applyFont="1" applyFill="1" applyBorder="1" applyAlignment="1" applyProtection="1">
      <alignment vertical="center"/>
    </xf>
    <xf numFmtId="0" fontId="0" fillId="0" borderId="0" xfId="0" applyBorder="1" applyAlignment="1"/>
    <xf numFmtId="38" fontId="17" fillId="0" borderId="23" xfId="2" applyFont="1" applyFill="1" applyBorder="1" applyAlignment="1" applyProtection="1">
      <alignment vertical="center"/>
    </xf>
    <xf numFmtId="38" fontId="17" fillId="0" borderId="23" xfId="2" applyFont="1" applyBorder="1" applyAlignment="1" applyProtection="1">
      <alignment vertical="center"/>
    </xf>
    <xf numFmtId="0" fontId="11" fillId="0" borderId="31" xfId="1" applyFont="1" applyBorder="1" applyAlignment="1" applyProtection="1">
      <alignment vertical="center"/>
    </xf>
    <xf numFmtId="0" fontId="18" fillId="0" borderId="4" xfId="1" applyFont="1" applyBorder="1" applyAlignment="1" applyProtection="1">
      <alignment vertical="center"/>
    </xf>
    <xf numFmtId="0" fontId="14" fillId="0" borderId="32" xfId="1" applyFont="1" applyBorder="1" applyAlignment="1" applyProtection="1">
      <alignment horizontal="left"/>
    </xf>
    <xf numFmtId="0" fontId="11" fillId="0" borderId="30" xfId="1" applyFont="1" applyBorder="1" applyAlignment="1" applyProtection="1">
      <alignment horizontal="left" vertical="center"/>
    </xf>
    <xf numFmtId="0" fontId="11" fillId="0" borderId="25" xfId="1" applyFont="1" applyBorder="1" applyAlignment="1" applyProtection="1">
      <alignment horizontal="left" vertical="center"/>
    </xf>
    <xf numFmtId="0" fontId="14" fillId="0" borderId="30" xfId="1" applyFont="1" applyBorder="1" applyAlignment="1" applyProtection="1">
      <alignment horizontal="center" vertical="center"/>
    </xf>
    <xf numFmtId="0" fontId="11" fillId="0" borderId="33" xfId="1" applyFont="1" applyBorder="1" applyAlignment="1" applyProtection="1">
      <alignment vertical="center"/>
    </xf>
    <xf numFmtId="0" fontId="13" fillId="0" borderId="34" xfId="1" applyFont="1" applyBorder="1" applyAlignment="1" applyProtection="1">
      <alignment vertical="center"/>
    </xf>
    <xf numFmtId="0" fontId="14" fillId="0" borderId="30" xfId="1" applyFont="1" applyBorder="1" applyAlignment="1" applyProtection="1">
      <alignment horizontal="left"/>
    </xf>
    <xf numFmtId="38" fontId="17" fillId="0" borderId="35" xfId="2" applyFont="1" applyBorder="1" applyAlignment="1" applyProtection="1">
      <alignment vertical="center"/>
    </xf>
    <xf numFmtId="38" fontId="17" fillId="3" borderId="35" xfId="2" applyFont="1" applyFill="1" applyBorder="1" applyAlignment="1" applyProtection="1">
      <alignment vertical="center"/>
    </xf>
    <xf numFmtId="0" fontId="11" fillId="0" borderId="0" xfId="1" applyFont="1" applyAlignment="1" applyProtection="1">
      <alignment horizontal="lef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1" fillId="5" borderId="1" xfId="1" applyFill="1" applyBorder="1" applyAlignment="1" applyProtection="1">
      <alignment vertical="center"/>
    </xf>
    <xf numFmtId="38" fontId="17" fillId="6" borderId="26" xfId="2" applyFont="1" applyFill="1" applyBorder="1" applyAlignment="1" applyProtection="1">
      <alignment vertical="center"/>
      <protection locked="0"/>
    </xf>
    <xf numFmtId="0" fontId="17" fillId="6" borderId="26" xfId="1" applyFont="1" applyFill="1" applyBorder="1" applyAlignment="1" applyProtection="1">
      <alignment vertical="center"/>
      <protection locked="0"/>
    </xf>
    <xf numFmtId="38" fontId="17" fillId="6" borderId="26" xfId="2" applyFont="1" applyFill="1" applyBorder="1" applyAlignment="1" applyProtection="1">
      <alignment vertical="center"/>
    </xf>
    <xf numFmtId="0" fontId="17" fillId="6" borderId="26" xfId="1" applyFont="1" applyFill="1" applyBorder="1" applyAlignment="1" applyProtection="1">
      <alignment vertical="center"/>
    </xf>
    <xf numFmtId="38" fontId="17" fillId="6" borderId="26" xfId="1" applyNumberFormat="1" applyFont="1" applyFill="1" applyBorder="1" applyAlignment="1" applyProtection="1">
      <alignment vertical="center"/>
      <protection locked="0"/>
    </xf>
    <xf numFmtId="38" fontId="17" fillId="0" borderId="37" xfId="1" applyNumberFormat="1" applyFont="1" applyFill="1" applyBorder="1" applyAlignment="1" applyProtection="1">
      <alignment vertical="center"/>
    </xf>
    <xf numFmtId="38" fontId="17" fillId="2" borderId="21" xfId="1" applyNumberFormat="1" applyFont="1" applyFill="1" applyBorder="1" applyAlignment="1" applyProtection="1">
      <alignment vertical="center"/>
    </xf>
    <xf numFmtId="38" fontId="17" fillId="0" borderId="0" xfId="1" applyNumberFormat="1" applyFont="1" applyFill="1" applyBorder="1" applyAlignment="1" applyProtection="1">
      <alignment vertical="center"/>
    </xf>
    <xf numFmtId="0" fontId="29" fillId="0" borderId="20" xfId="1" applyFont="1" applyFill="1" applyBorder="1" applyAlignment="1">
      <alignment horizontal="center" vertical="center" wrapText="1"/>
    </xf>
    <xf numFmtId="176" fontId="23" fillId="0" borderId="20" xfId="1" applyNumberFormat="1" applyFont="1" applyFill="1" applyBorder="1" applyAlignment="1" applyProtection="1">
      <alignment vertical="center"/>
      <protection locked="0"/>
    </xf>
    <xf numFmtId="0" fontId="35" fillId="0" borderId="0" xfId="0" applyFont="1" applyFill="1" applyBorder="1" applyAlignment="1">
      <alignment horizontal="center" vertical="center" wrapText="1"/>
    </xf>
    <xf numFmtId="0" fontId="6" fillId="0" borderId="0" xfId="3" applyFont="1" applyFill="1" applyBorder="1" applyAlignment="1">
      <alignment horizontal="right" vertical="center"/>
    </xf>
    <xf numFmtId="38" fontId="6" fillId="0" borderId="0" xfId="6" applyFont="1" applyFill="1" applyBorder="1">
      <alignment vertical="center"/>
    </xf>
    <xf numFmtId="0" fontId="41" fillId="4" borderId="5" xfId="1" applyFont="1" applyFill="1" applyBorder="1" applyAlignment="1">
      <alignment horizontal="center" vertical="center" wrapText="1"/>
    </xf>
    <xf numFmtId="0" fontId="11" fillId="0" borderId="42" xfId="1" applyFont="1" applyBorder="1" applyAlignment="1" applyProtection="1">
      <alignment vertical="center"/>
    </xf>
    <xf numFmtId="0" fontId="11" fillId="0" borderId="4" xfId="1" applyFont="1" applyBorder="1" applyAlignment="1" applyProtection="1">
      <alignment vertical="center"/>
    </xf>
    <xf numFmtId="0" fontId="11" fillId="0" borderId="43" xfId="1" applyFont="1" applyBorder="1" applyAlignment="1" applyProtection="1">
      <alignment vertical="center"/>
    </xf>
    <xf numFmtId="0" fontId="15" fillId="0" borderId="44" xfId="1" applyFont="1" applyBorder="1" applyAlignment="1" applyProtection="1">
      <alignment horizontal="right" vertical="center"/>
    </xf>
    <xf numFmtId="38" fontId="42" fillId="0" borderId="0" xfId="4" applyFont="1" applyFill="1" applyBorder="1">
      <alignment vertical="center"/>
    </xf>
    <xf numFmtId="0" fontId="1" fillId="0" borderId="7" xfId="1" applyFont="1" applyFill="1" applyBorder="1" applyAlignment="1">
      <alignment horizontal="center"/>
    </xf>
    <xf numFmtId="176" fontId="23" fillId="5" borderId="8" xfId="1" applyNumberFormat="1" applyFont="1" applyFill="1" applyBorder="1" applyAlignment="1" applyProtection="1">
      <protection locked="0"/>
    </xf>
    <xf numFmtId="176" fontId="23" fillId="5" borderId="38" xfId="1" applyNumberFormat="1" applyFont="1" applyFill="1" applyBorder="1" applyAlignment="1" applyProtection="1">
      <alignment horizontal="center"/>
      <protection locked="0"/>
    </xf>
    <xf numFmtId="0" fontId="1" fillId="0" borderId="9" xfId="1" applyFont="1" applyFill="1" applyBorder="1" applyAlignment="1">
      <alignment horizontal="center"/>
    </xf>
    <xf numFmtId="176" fontId="22" fillId="5" borderId="14" xfId="2" applyNumberFormat="1" applyFont="1" applyFill="1" applyBorder="1" applyAlignment="1" applyProtection="1">
      <protection locked="0"/>
    </xf>
    <xf numFmtId="176" fontId="22" fillId="5" borderId="10" xfId="2" applyNumberFormat="1" applyFont="1" applyFill="1" applyBorder="1" applyAlignment="1" applyProtection="1">
      <protection locked="0"/>
    </xf>
    <xf numFmtId="0" fontId="1" fillId="0" borderId="11" xfId="1" applyFont="1" applyFill="1" applyBorder="1" applyAlignment="1">
      <alignment horizontal="center"/>
    </xf>
    <xf numFmtId="176" fontId="22" fillId="5" borderId="12" xfId="2" applyNumberFormat="1" applyFont="1" applyFill="1" applyBorder="1" applyAlignment="1" applyProtection="1">
      <protection locked="0"/>
    </xf>
    <xf numFmtId="176" fontId="23" fillId="5" borderId="12" xfId="1" applyNumberFormat="1" applyFont="1" applyFill="1" applyBorder="1" applyAlignment="1" applyProtection="1">
      <alignment horizontal="center"/>
      <protection locked="0"/>
    </xf>
    <xf numFmtId="176" fontId="23" fillId="5" borderId="5" xfId="1" applyNumberFormat="1" applyFont="1" applyFill="1" applyBorder="1" applyAlignment="1" applyProtection="1">
      <protection locked="0"/>
    </xf>
    <xf numFmtId="0" fontId="29" fillId="4" borderId="45" xfId="1" applyFont="1" applyFill="1" applyBorder="1" applyAlignment="1">
      <alignment horizontal="center" vertical="center" wrapText="1"/>
    </xf>
    <xf numFmtId="38" fontId="22" fillId="0" borderId="14" xfId="2" applyFont="1" applyFill="1" applyBorder="1" applyAlignment="1"/>
    <xf numFmtId="38" fontId="22" fillId="0" borderId="36" xfId="2" applyFont="1" applyFill="1" applyBorder="1" applyAlignment="1"/>
    <xf numFmtId="0" fontId="22" fillId="0" borderId="0" xfId="1" applyFont="1" applyFill="1" applyAlignment="1" applyProtection="1">
      <alignment vertical="center"/>
    </xf>
    <xf numFmtId="0" fontId="22" fillId="0" borderId="0" xfId="1" applyFont="1" applyFill="1" applyAlignment="1" applyProtection="1">
      <alignment vertical="center" wrapText="1"/>
    </xf>
    <xf numFmtId="0" fontId="22" fillId="0" borderId="0" xfId="1" applyFont="1" applyFill="1" applyBorder="1" applyAlignment="1" applyProtection="1">
      <alignment vertical="center" wrapText="1"/>
    </xf>
    <xf numFmtId="0" fontId="11" fillId="0" borderId="47" xfId="1" applyFont="1" applyBorder="1" applyAlignment="1" applyProtection="1">
      <alignment vertical="center"/>
    </xf>
    <xf numFmtId="0" fontId="12" fillId="0" borderId="47" xfId="1" applyFont="1" applyFill="1" applyBorder="1" applyAlignment="1" applyProtection="1">
      <alignment vertical="center"/>
    </xf>
    <xf numFmtId="0" fontId="11" fillId="0" borderId="48" xfId="1" applyFont="1" applyBorder="1" applyAlignment="1" applyProtection="1">
      <alignment vertical="center"/>
    </xf>
    <xf numFmtId="3" fontId="6" fillId="0" borderId="49" xfId="3" applyNumberFormat="1" applyFont="1" applyFill="1" applyBorder="1">
      <alignment vertical="center"/>
    </xf>
    <xf numFmtId="0" fontId="11" fillId="0" borderId="50" xfId="1" applyFont="1" applyBorder="1" applyAlignment="1" applyProtection="1">
      <alignment vertical="center"/>
    </xf>
    <xf numFmtId="3" fontId="6" fillId="0" borderId="51" xfId="3" applyNumberFormat="1" applyFont="1" applyFill="1" applyBorder="1">
      <alignment vertical="center"/>
    </xf>
    <xf numFmtId="0" fontId="6" fillId="0" borderId="52" xfId="3" applyFont="1" applyFill="1" applyBorder="1">
      <alignment vertical="center"/>
    </xf>
    <xf numFmtId="3" fontId="6" fillId="0" borderId="52" xfId="3" applyNumberFormat="1" applyFont="1" applyFill="1" applyBorder="1">
      <alignment vertical="center"/>
    </xf>
    <xf numFmtId="38" fontId="6" fillId="0" borderId="52" xfId="6" applyFont="1" applyFill="1" applyBorder="1">
      <alignment vertical="center"/>
    </xf>
    <xf numFmtId="0" fontId="6" fillId="0" borderId="52" xfId="3" applyFont="1" applyFill="1" applyBorder="1" applyAlignment="1">
      <alignment horizontal="right" vertical="center"/>
    </xf>
    <xf numFmtId="38" fontId="42" fillId="0" borderId="52" xfId="4" applyFont="1" applyFill="1" applyBorder="1">
      <alignment vertical="center"/>
    </xf>
    <xf numFmtId="0" fontId="11" fillId="0" borderId="52" xfId="1" applyFont="1" applyBorder="1" applyAlignment="1" applyProtection="1">
      <alignment vertical="center"/>
    </xf>
    <xf numFmtId="0" fontId="11" fillId="0" borderId="53" xfId="1" applyFont="1" applyBorder="1" applyAlignment="1" applyProtection="1">
      <alignment vertical="center"/>
    </xf>
    <xf numFmtId="0" fontId="17" fillId="0" borderId="46" xfId="1" applyFont="1" applyFill="1" applyBorder="1" applyAlignment="1" applyProtection="1">
      <alignment horizontal="center" vertical="center"/>
    </xf>
    <xf numFmtId="0" fontId="37" fillId="0" borderId="0" xfId="1" applyFont="1" applyAlignment="1" applyProtection="1">
      <alignment horizontal="center" vertical="center"/>
    </xf>
    <xf numFmtId="0" fontId="6" fillId="0" borderId="0" xfId="1" applyFont="1" applyAlignment="1" applyProtection="1">
      <alignment horizontal="center"/>
    </xf>
    <xf numFmtId="0" fontId="29" fillId="4" borderId="13" xfId="1" applyFont="1" applyFill="1" applyBorder="1" applyAlignment="1">
      <alignment horizontal="center" vertical="center" shrinkToFit="1"/>
    </xf>
    <xf numFmtId="0" fontId="29" fillId="4" borderId="15" xfId="1" applyFont="1" applyFill="1" applyBorder="1" applyAlignment="1">
      <alignment horizontal="center" vertical="center" shrinkToFit="1"/>
    </xf>
    <xf numFmtId="0" fontId="29" fillId="4" borderId="16" xfId="1" applyFont="1" applyFill="1" applyBorder="1" applyAlignment="1">
      <alignment horizontal="center" vertical="center" shrinkToFit="1"/>
    </xf>
    <xf numFmtId="0" fontId="1" fillId="0" borderId="13" xfId="1" applyFont="1" applyFill="1" applyBorder="1" applyAlignment="1">
      <alignment horizontal="center"/>
    </xf>
    <xf numFmtId="0" fontId="1" fillId="0" borderId="15" xfId="1" applyFont="1" applyFill="1" applyBorder="1" applyAlignment="1">
      <alignment horizontal="center"/>
    </xf>
    <xf numFmtId="0" fontId="1" fillId="0" borderId="16" xfId="1" applyFont="1" applyFill="1" applyBorder="1" applyAlignment="1">
      <alignment horizontal="center"/>
    </xf>
    <xf numFmtId="0" fontId="22" fillId="5" borderId="9" xfId="5" applyFont="1" applyFill="1" applyBorder="1" applyAlignment="1" applyProtection="1">
      <alignment horizontal="center" shrinkToFit="1"/>
      <protection locked="0"/>
    </xf>
    <xf numFmtId="0" fontId="22" fillId="5" borderId="18" xfId="5" applyFont="1" applyFill="1" applyBorder="1" applyAlignment="1" applyProtection="1">
      <alignment horizontal="center" shrinkToFit="1"/>
      <protection locked="0"/>
    </xf>
    <xf numFmtId="0" fontId="22" fillId="5" borderId="11" xfId="5" applyFont="1" applyFill="1" applyBorder="1" applyAlignment="1" applyProtection="1">
      <alignment horizontal="center" shrinkToFit="1"/>
      <protection locked="0"/>
    </xf>
    <xf numFmtId="0" fontId="22" fillId="5" borderId="19" xfId="5" applyFont="1" applyFill="1" applyBorder="1" applyAlignment="1" applyProtection="1">
      <alignment horizontal="center" shrinkToFit="1"/>
      <protection locked="0"/>
    </xf>
    <xf numFmtId="0" fontId="29" fillId="4" borderId="13" xfId="1" applyFont="1" applyFill="1" applyBorder="1" applyAlignment="1">
      <alignment horizontal="center" vertical="center"/>
    </xf>
    <xf numFmtId="0" fontId="29" fillId="4" borderId="16" xfId="1" applyFont="1" applyFill="1" applyBorder="1" applyAlignment="1">
      <alignment horizontal="center" vertical="center"/>
    </xf>
    <xf numFmtId="0" fontId="22" fillId="5" borderId="7" xfId="5" applyFont="1" applyFill="1" applyBorder="1" applyAlignment="1" applyProtection="1">
      <alignment horizontal="center" shrinkToFit="1"/>
      <protection locked="0"/>
    </xf>
    <xf numFmtId="0" fontId="22" fillId="5" borderId="17" xfId="5" applyFont="1" applyFill="1" applyBorder="1" applyAlignment="1" applyProtection="1">
      <alignment horizontal="center" shrinkToFit="1"/>
      <protection locked="0"/>
    </xf>
    <xf numFmtId="0" fontId="11" fillId="0" borderId="20"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39"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11" fillId="0" borderId="40" xfId="1" applyFont="1" applyBorder="1" applyAlignment="1" applyProtection="1">
      <alignment horizontal="left" vertical="center"/>
    </xf>
    <xf numFmtId="0" fontId="11" fillId="0" borderId="41" xfId="1" applyFont="1" applyBorder="1" applyAlignment="1" applyProtection="1">
      <alignment horizontal="left" vertical="center"/>
    </xf>
    <xf numFmtId="0" fontId="11" fillId="0" borderId="0" xfId="1" applyFont="1" applyAlignment="1" applyProtection="1">
      <alignment horizontal="left" vertical="center"/>
    </xf>
    <xf numFmtId="0" fontId="10" fillId="0" borderId="0" xfId="1" applyFont="1" applyFill="1" applyAlignment="1" applyProtection="1">
      <alignment horizontal="left" vertical="top" wrapText="1"/>
    </xf>
    <xf numFmtId="0" fontId="10" fillId="0" borderId="0" xfId="1" applyFont="1" applyAlignment="1" applyProtection="1">
      <alignment horizontal="left" vertical="top" wrapText="1"/>
    </xf>
    <xf numFmtId="0" fontId="11" fillId="0" borderId="39" xfId="1" applyFont="1" applyBorder="1" applyAlignment="1" applyProtection="1">
      <alignment horizontal="left" vertical="center"/>
    </xf>
  </cellXfs>
  <cellStyles count="7">
    <cellStyle name="桁区切り" xfId="6" builtinId="6"/>
    <cellStyle name="桁区切り 2" xfId="2"/>
    <cellStyle name="桁区切り 3" xfId="4"/>
    <cellStyle name="標準" xfId="0" builtinId="0"/>
    <cellStyle name="標準 2" xfId="1"/>
    <cellStyle name="標準 3" xfId="3"/>
    <cellStyle name="標準 5" xfId="5"/>
  </cellStyles>
  <dxfs count="0"/>
  <tableStyles count="0" defaultTableStyle="TableStyleMedium2" defaultPivotStyle="PivotStyleLight16"/>
  <colors>
    <mruColors>
      <color rgb="FFFFD85B"/>
      <color rgb="FFFFDF7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F90"/>
  <sheetViews>
    <sheetView showGridLines="0" tabSelected="1" zoomScale="80" zoomScaleNormal="80" zoomScaleSheetLayoutView="75" workbookViewId="0">
      <selection activeCell="D39" sqref="D39"/>
    </sheetView>
  </sheetViews>
  <sheetFormatPr defaultRowHeight="18" customHeight="1"/>
  <cols>
    <col min="1" max="1" width="11.75" style="3" customWidth="1"/>
    <col min="2" max="2" width="18.625" style="3" customWidth="1"/>
    <col min="3" max="3" width="11" style="3" customWidth="1"/>
    <col min="4" max="4" width="7" style="3" customWidth="1"/>
    <col min="5" max="5" width="18.125" style="3" customWidth="1"/>
    <col min="6" max="6" width="18.125" style="5" customWidth="1"/>
    <col min="7" max="7" width="14.75" style="5" customWidth="1"/>
    <col min="8" max="8" width="17" style="3" customWidth="1"/>
    <col min="9" max="10" width="5.625" style="3" hidden="1" customWidth="1"/>
    <col min="11" max="11" width="5.875" style="3" hidden="1" customWidth="1"/>
    <col min="12" max="13" width="5.375" style="70" hidden="1" customWidth="1"/>
    <col min="14" max="14" width="11.75" style="70" hidden="1" customWidth="1"/>
    <col min="15" max="15" width="2.625" style="70" customWidth="1"/>
    <col min="16" max="16" width="11.375" style="70" bestFit="1" customWidth="1"/>
    <col min="17" max="17" width="3.875" style="70" bestFit="1" customWidth="1"/>
    <col min="18" max="18" width="3" style="70" bestFit="1" customWidth="1"/>
    <col min="19" max="19" width="8.875" style="70" bestFit="1" customWidth="1"/>
    <col min="20" max="20" width="3.875" style="70" bestFit="1" customWidth="1"/>
    <col min="21" max="21" width="3" style="70" bestFit="1" customWidth="1"/>
    <col min="22" max="23" width="8.875" style="70" bestFit="1" customWidth="1"/>
    <col min="24" max="24" width="3.875" style="70" bestFit="1" customWidth="1"/>
    <col min="25" max="25" width="3" style="70" bestFit="1" customWidth="1"/>
    <col min="26" max="26" width="5" style="70" bestFit="1" customWidth="1"/>
    <col min="27" max="27" width="3.875" style="70" bestFit="1" customWidth="1"/>
    <col min="28" max="28" width="12.125" style="70" bestFit="1" customWidth="1"/>
    <col min="29" max="29" width="9" style="70"/>
    <col min="30" max="31" width="9" style="70" customWidth="1"/>
    <col min="32" max="16384" width="9" style="70"/>
  </cols>
  <sheetData>
    <row r="1" spans="1:18" ht="18" customHeight="1">
      <c r="A1" s="142" t="s">
        <v>85</v>
      </c>
      <c r="B1" s="142"/>
      <c r="C1" s="142"/>
      <c r="D1" s="142"/>
      <c r="E1" s="142"/>
      <c r="F1" s="142"/>
      <c r="G1" s="142"/>
      <c r="H1" s="142"/>
    </row>
    <row r="2" spans="1:18" ht="14.25">
      <c r="A2" s="1"/>
      <c r="B2" s="2"/>
      <c r="F2" s="4"/>
      <c r="G2" s="4"/>
    </row>
    <row r="3" spans="1:18" s="71" customFormat="1" ht="19.5" customHeight="1">
      <c r="A3" s="50" t="s">
        <v>0</v>
      </c>
      <c r="B3" s="51"/>
      <c r="C3" s="49"/>
      <c r="D3" s="49"/>
      <c r="E3" s="49"/>
      <c r="F3" s="52"/>
      <c r="G3" s="52"/>
      <c r="H3" s="48"/>
      <c r="I3" s="48"/>
      <c r="J3" s="48"/>
      <c r="K3" s="48"/>
    </row>
    <row r="4" spans="1:18" s="72" customFormat="1" ht="14.25">
      <c r="A4" s="165" t="s">
        <v>73</v>
      </c>
      <c r="B4" s="165"/>
      <c r="C4" s="165"/>
      <c r="D4" s="165"/>
      <c r="E4" s="165"/>
      <c r="F4" s="165"/>
      <c r="G4" s="165"/>
      <c r="H4" s="165"/>
      <c r="I4" s="5"/>
      <c r="J4" s="5"/>
      <c r="K4" s="5"/>
    </row>
    <row r="5" spans="1:18" s="73" customFormat="1" ht="15" customHeight="1">
      <c r="A5" s="165"/>
      <c r="B5" s="165"/>
      <c r="C5" s="165"/>
      <c r="D5" s="165"/>
      <c r="E5" s="165"/>
      <c r="F5" s="165"/>
      <c r="G5" s="165"/>
      <c r="H5" s="165"/>
      <c r="I5" s="47"/>
      <c r="J5" s="47"/>
      <c r="K5" s="47"/>
    </row>
    <row r="6" spans="1:18" ht="14.25" customHeight="1">
      <c r="A6" s="166" t="s">
        <v>74</v>
      </c>
      <c r="B6" s="166"/>
      <c r="C6" s="166"/>
      <c r="D6" s="166"/>
      <c r="E6" s="166"/>
      <c r="F6" s="166"/>
      <c r="G6" s="166"/>
      <c r="H6" s="166"/>
    </row>
    <row r="7" spans="1:18" s="71" customFormat="1" ht="15" customHeight="1">
      <c r="A7" s="166"/>
      <c r="B7" s="166"/>
      <c r="C7" s="166"/>
      <c r="D7" s="166"/>
      <c r="E7" s="166"/>
      <c r="F7" s="166"/>
      <c r="G7" s="166"/>
      <c r="H7" s="166"/>
      <c r="I7" s="48"/>
      <c r="J7" s="48"/>
      <c r="K7" s="48"/>
    </row>
    <row r="8" spans="1:18" ht="9.9499999999999993" customHeight="1" thickBot="1"/>
    <row r="9" spans="1:18" ht="15" customHeight="1" thickTop="1" thickBot="1">
      <c r="A9" s="25"/>
      <c r="B9" s="92"/>
      <c r="C9" s="5" t="s">
        <v>57</v>
      </c>
      <c r="D9" s="6"/>
      <c r="E9" s="53"/>
      <c r="F9" s="5" t="s">
        <v>38</v>
      </c>
      <c r="H9" s="7"/>
    </row>
    <row r="10" spans="1:18" s="25" customFormat="1" ht="9.9499999999999993" customHeight="1" thickTop="1">
      <c r="B10" s="24"/>
      <c r="C10" s="24"/>
      <c r="D10" s="26"/>
      <c r="F10" s="27"/>
      <c r="G10" s="27"/>
      <c r="H10" s="24"/>
      <c r="I10" s="24"/>
      <c r="J10" s="24"/>
      <c r="K10" s="24"/>
    </row>
    <row r="11" spans="1:18" s="74" customFormat="1" ht="17.25">
      <c r="A11" s="42" t="s">
        <v>34</v>
      </c>
      <c r="B11" s="30"/>
      <c r="C11" s="42"/>
      <c r="D11" s="42"/>
      <c r="E11" s="30"/>
      <c r="F11" s="31"/>
      <c r="G11" s="31"/>
      <c r="H11" s="31"/>
      <c r="I11" s="30"/>
      <c r="J11" s="30"/>
      <c r="K11" s="30"/>
    </row>
    <row r="12" spans="1:18" s="25" customFormat="1" ht="15" customHeight="1" thickBot="1">
      <c r="A12" s="28"/>
      <c r="B12" s="43" t="s">
        <v>33</v>
      </c>
      <c r="C12" s="28"/>
      <c r="D12" s="28"/>
      <c r="E12" s="24"/>
      <c r="F12" s="28"/>
      <c r="G12" s="28"/>
      <c r="H12" s="36"/>
      <c r="I12" s="29" t="s">
        <v>20</v>
      </c>
      <c r="J12" s="24"/>
      <c r="K12" s="24"/>
    </row>
    <row r="13" spans="1:18" s="25" customFormat="1" ht="42.75" customHeight="1" thickBot="1">
      <c r="A13" s="28"/>
      <c r="B13" s="39" t="s">
        <v>11</v>
      </c>
      <c r="C13" s="154" t="s">
        <v>12</v>
      </c>
      <c r="D13" s="155"/>
      <c r="E13" s="35" t="s">
        <v>23</v>
      </c>
      <c r="F13" s="44" t="s">
        <v>52</v>
      </c>
      <c r="G13" s="106" t="s">
        <v>58</v>
      </c>
      <c r="H13" s="122" t="s">
        <v>77</v>
      </c>
      <c r="I13" s="54" t="s">
        <v>78</v>
      </c>
      <c r="J13" s="125" t="s">
        <v>21</v>
      </c>
      <c r="K13" s="125" t="s">
        <v>22</v>
      </c>
      <c r="L13" s="126" t="s">
        <v>59</v>
      </c>
      <c r="M13" s="127" t="s">
        <v>83</v>
      </c>
      <c r="N13" s="127" t="s">
        <v>84</v>
      </c>
      <c r="R13" s="38"/>
    </row>
    <row r="14" spans="1:18" s="25" customFormat="1" ht="17.100000000000001" customHeight="1">
      <c r="A14" s="28"/>
      <c r="B14" s="112" t="s">
        <v>13</v>
      </c>
      <c r="C14" s="156"/>
      <c r="D14" s="157"/>
      <c r="E14" s="113"/>
      <c r="F14" s="113"/>
      <c r="G14" s="114"/>
      <c r="H14" s="123">
        <f>IF(E14&lt;=430000,0,IF(E14&gt;25000000,E14,IF(E14&gt;24500000,E14-150000,IF(E14&gt;24000000,E14-290000,E14-430000))))</f>
        <v>0</v>
      </c>
      <c r="I14" s="33">
        <f t="shared" ref="I14:I20" si="0">IF(C14="40歳以上65歳未満",H14,0)</f>
        <v>0</v>
      </c>
      <c r="J14" s="33">
        <f t="shared" ref="J14:J19" si="1">IF(C14="40歳以上65歳未満",D14,0)</f>
        <v>0</v>
      </c>
      <c r="K14" s="33">
        <f>IF(C14="40歳以上65歳未満",1,0)</f>
        <v>0</v>
      </c>
      <c r="L14" s="33">
        <f>IF(E14=0,0,IF(G14="○",1,0))</f>
        <v>0</v>
      </c>
      <c r="M14" s="75">
        <f t="shared" ref="M14:M20" si="2">IF(C14="0歳以上7歳未満",1,0)</f>
        <v>0</v>
      </c>
      <c r="N14" s="34">
        <f>COUNTA(C14:C20)-M22</f>
        <v>0</v>
      </c>
      <c r="Q14" s="75"/>
    </row>
    <row r="15" spans="1:18" s="25" customFormat="1" ht="17.100000000000001" customHeight="1">
      <c r="A15" s="28"/>
      <c r="B15" s="115" t="s">
        <v>14</v>
      </c>
      <c r="C15" s="150"/>
      <c r="D15" s="151"/>
      <c r="E15" s="116"/>
      <c r="F15" s="116"/>
      <c r="G15" s="114"/>
      <c r="H15" s="123">
        <f t="shared" ref="H15:H19" si="3">IF(E15&lt;=430000,0,IF(E15&gt;25000000,E15,IF(E15&gt;24500000,E15-150000,IF(E15&gt;24000000,E15-290000,E15-430000))))</f>
        <v>0</v>
      </c>
      <c r="I15" s="33">
        <f t="shared" si="0"/>
        <v>0</v>
      </c>
      <c r="J15" s="33">
        <f t="shared" si="1"/>
        <v>0</v>
      </c>
      <c r="K15" s="33">
        <f t="shared" ref="K15:K20" si="4">IF(C15="40歳以上65歳未満",1,0)</f>
        <v>0</v>
      </c>
      <c r="L15" s="33">
        <f>IF(E15=0,0,IF(G15="○",1,0))</f>
        <v>0</v>
      </c>
      <c r="M15" s="75">
        <f t="shared" si="2"/>
        <v>0</v>
      </c>
      <c r="Q15" s="75"/>
    </row>
    <row r="16" spans="1:18" s="25" customFormat="1" ht="17.100000000000001" customHeight="1">
      <c r="A16" s="28"/>
      <c r="B16" s="115" t="s">
        <v>15</v>
      </c>
      <c r="C16" s="150"/>
      <c r="D16" s="151"/>
      <c r="E16" s="117"/>
      <c r="F16" s="117"/>
      <c r="G16" s="114"/>
      <c r="H16" s="123">
        <f t="shared" si="3"/>
        <v>0</v>
      </c>
      <c r="I16" s="33">
        <f t="shared" si="0"/>
        <v>0</v>
      </c>
      <c r="J16" s="33">
        <f t="shared" si="1"/>
        <v>0</v>
      </c>
      <c r="K16" s="33">
        <f t="shared" si="4"/>
        <v>0</v>
      </c>
      <c r="L16" s="33">
        <f t="shared" ref="L16:L18" si="5">IF(E16=0,0,IF(G16="○",1,0))</f>
        <v>0</v>
      </c>
      <c r="M16" s="75">
        <f t="shared" si="2"/>
        <v>0</v>
      </c>
      <c r="P16" s="32"/>
      <c r="Q16" s="75"/>
      <c r="R16" s="75"/>
    </row>
    <row r="17" spans="1:32" s="25" customFormat="1" ht="17.100000000000001" customHeight="1">
      <c r="A17" s="28"/>
      <c r="B17" s="115" t="s">
        <v>16</v>
      </c>
      <c r="C17" s="150"/>
      <c r="D17" s="151"/>
      <c r="E17" s="117"/>
      <c r="F17" s="117"/>
      <c r="G17" s="114"/>
      <c r="H17" s="123">
        <f t="shared" si="3"/>
        <v>0</v>
      </c>
      <c r="I17" s="33">
        <f t="shared" si="0"/>
        <v>0</v>
      </c>
      <c r="J17" s="33">
        <f t="shared" si="1"/>
        <v>0</v>
      </c>
      <c r="K17" s="33">
        <f t="shared" si="4"/>
        <v>0</v>
      </c>
      <c r="L17" s="33">
        <f t="shared" si="5"/>
        <v>0</v>
      </c>
      <c r="M17" s="75">
        <f t="shared" si="2"/>
        <v>0</v>
      </c>
      <c r="Q17" s="75"/>
      <c r="AB17" s="10"/>
      <c r="AC17" s="10"/>
      <c r="AD17" s="10"/>
      <c r="AE17" s="10"/>
    </row>
    <row r="18" spans="1:32" s="25" customFormat="1" ht="17.100000000000001" customHeight="1">
      <c r="A18" s="28"/>
      <c r="B18" s="115" t="s">
        <v>17</v>
      </c>
      <c r="C18" s="150"/>
      <c r="D18" s="151"/>
      <c r="E18" s="117"/>
      <c r="F18" s="117"/>
      <c r="G18" s="114"/>
      <c r="H18" s="123">
        <f t="shared" si="3"/>
        <v>0</v>
      </c>
      <c r="I18" s="33">
        <f t="shared" si="0"/>
        <v>0</v>
      </c>
      <c r="J18" s="33">
        <f t="shared" si="1"/>
        <v>0</v>
      </c>
      <c r="K18" s="33">
        <f t="shared" si="4"/>
        <v>0</v>
      </c>
      <c r="L18" s="33">
        <f t="shared" si="5"/>
        <v>0</v>
      </c>
      <c r="M18" s="75">
        <f t="shared" si="2"/>
        <v>0</v>
      </c>
      <c r="Q18" s="75"/>
      <c r="AB18" s="46"/>
      <c r="AD18" s="46"/>
      <c r="AE18" s="46"/>
    </row>
    <row r="19" spans="1:32" s="25" customFormat="1" ht="17.100000000000001" customHeight="1">
      <c r="A19" s="28"/>
      <c r="B19" s="115" t="s">
        <v>18</v>
      </c>
      <c r="C19" s="150"/>
      <c r="D19" s="151"/>
      <c r="E19" s="117"/>
      <c r="F19" s="117"/>
      <c r="G19" s="114"/>
      <c r="H19" s="123">
        <f t="shared" si="3"/>
        <v>0</v>
      </c>
      <c r="I19" s="33">
        <f t="shared" si="0"/>
        <v>0</v>
      </c>
      <c r="J19" s="33">
        <f t="shared" si="1"/>
        <v>0</v>
      </c>
      <c r="K19" s="33">
        <f t="shared" si="4"/>
        <v>0</v>
      </c>
      <c r="L19" s="33">
        <f>IF(E19=0,0,IF(G19="○",1,0))</f>
        <v>0</v>
      </c>
      <c r="M19" s="75">
        <f t="shared" si="2"/>
        <v>0</v>
      </c>
      <c r="Q19" s="75"/>
      <c r="AB19" s="46"/>
      <c r="AD19" s="46"/>
      <c r="AE19" s="46"/>
    </row>
    <row r="20" spans="1:32" s="25" customFormat="1" ht="17.100000000000001" customHeight="1" thickBot="1">
      <c r="A20" s="28"/>
      <c r="B20" s="118" t="s">
        <v>19</v>
      </c>
      <c r="C20" s="152"/>
      <c r="D20" s="153"/>
      <c r="E20" s="119"/>
      <c r="F20" s="119"/>
      <c r="G20" s="120"/>
      <c r="H20" s="124">
        <f>IF(E20&lt;=430000,0,IF(E20&gt;25000000,E20,IF(E20&gt;24500000,E20-150000,IF(E20&gt;24000000,E20-290000,E20-430000))))</f>
        <v>0</v>
      </c>
      <c r="I20" s="33">
        <f t="shared" si="0"/>
        <v>0</v>
      </c>
      <c r="J20" s="33">
        <f>IF(C20="40歳以上65歳未満",D20,0)</f>
        <v>0</v>
      </c>
      <c r="K20" s="33">
        <f t="shared" si="4"/>
        <v>0</v>
      </c>
      <c r="L20" s="33">
        <f>IF(E20=0,0,IF(G20="○",1,0))</f>
        <v>0</v>
      </c>
      <c r="M20" s="75">
        <f t="shared" si="2"/>
        <v>0</v>
      </c>
      <c r="Q20" s="75"/>
      <c r="AB20" s="46"/>
      <c r="AD20" s="46"/>
      <c r="AE20" s="46"/>
    </row>
    <row r="21" spans="1:32" s="25" customFormat="1" ht="8.25" customHeight="1">
      <c r="A21" s="28"/>
      <c r="B21" s="40"/>
      <c r="C21" s="40"/>
      <c r="D21" s="40"/>
      <c r="E21" s="41"/>
      <c r="F21" s="41"/>
      <c r="G21" s="41"/>
      <c r="H21" s="34"/>
      <c r="I21" s="33"/>
      <c r="J21" s="33"/>
      <c r="K21" s="33"/>
      <c r="L21" s="34"/>
    </row>
    <row r="22" spans="1:32" s="25" customFormat="1" ht="17.25">
      <c r="A22" s="42" t="s">
        <v>76</v>
      </c>
      <c r="B22" s="24"/>
      <c r="C22" s="24"/>
      <c r="D22" s="24"/>
      <c r="E22" s="41"/>
      <c r="F22" s="41"/>
      <c r="G22" s="41"/>
      <c r="H22" s="34"/>
      <c r="I22" s="33"/>
      <c r="J22" s="33"/>
      <c r="K22" s="33"/>
      <c r="L22" s="34">
        <f>SUM(L14:L20)</f>
        <v>0</v>
      </c>
      <c r="M22" s="34">
        <f>SUM(M14:M20)</f>
        <v>0</v>
      </c>
    </row>
    <row r="23" spans="1:32" s="25" customFormat="1" ht="15" customHeight="1" thickBot="1">
      <c r="A23" s="28"/>
      <c r="B23" s="43" t="s">
        <v>33</v>
      </c>
      <c r="C23" s="28"/>
      <c r="D23" s="28"/>
      <c r="E23" s="24"/>
      <c r="F23" s="28"/>
      <c r="G23" s="28"/>
      <c r="H23" s="36"/>
      <c r="I23" s="29"/>
      <c r="J23" s="24"/>
      <c r="K23" s="24"/>
      <c r="AB23" s="10"/>
      <c r="AC23" s="10"/>
      <c r="AD23" s="10"/>
      <c r="AE23" s="10"/>
    </row>
    <row r="24" spans="1:32" s="25" customFormat="1" ht="18" customHeight="1" thickBot="1">
      <c r="A24" s="28"/>
      <c r="B24" s="144" t="s">
        <v>35</v>
      </c>
      <c r="C24" s="145"/>
      <c r="D24" s="146"/>
      <c r="E24" s="35" t="s">
        <v>23</v>
      </c>
      <c r="F24" s="35" t="s">
        <v>37</v>
      </c>
      <c r="G24" s="101"/>
      <c r="H24" s="103"/>
      <c r="I24" s="45" t="s">
        <v>36</v>
      </c>
      <c r="J24" s="24"/>
      <c r="K24" s="24"/>
      <c r="O24" s="10"/>
      <c r="P24" s="10"/>
      <c r="Q24" s="10"/>
      <c r="R24" s="10"/>
      <c r="S24" s="10"/>
      <c r="T24" s="10"/>
      <c r="U24" s="10"/>
      <c r="V24" s="10"/>
      <c r="W24" s="10"/>
      <c r="X24" s="10"/>
      <c r="Y24" s="10"/>
      <c r="Z24" s="10"/>
      <c r="AA24" s="10"/>
    </row>
    <row r="25" spans="1:32" s="25" customFormat="1" ht="17.100000000000001" customHeight="1" thickBot="1">
      <c r="A25" s="28"/>
      <c r="B25" s="147" t="s">
        <v>70</v>
      </c>
      <c r="C25" s="148"/>
      <c r="D25" s="149"/>
      <c r="E25" s="121"/>
      <c r="F25" s="121"/>
      <c r="G25" s="102"/>
      <c r="H25" s="34"/>
      <c r="I25" s="33">
        <f>F14+F15+F16+F17+F18+F19+F20+F25</f>
        <v>0</v>
      </c>
      <c r="J25" s="33"/>
      <c r="K25" s="33"/>
      <c r="L25" s="32"/>
      <c r="M25" s="32"/>
    </row>
    <row r="26" spans="1:32" ht="15" customHeight="1">
      <c r="A26" s="28"/>
      <c r="B26" s="28"/>
      <c r="C26" s="28"/>
      <c r="D26" s="28"/>
      <c r="E26" s="28"/>
      <c r="F26" s="28"/>
      <c r="G26" s="28"/>
      <c r="H26" s="28"/>
      <c r="L26" s="34"/>
      <c r="M26" s="34"/>
      <c r="N26" s="34"/>
      <c r="O26" s="33"/>
      <c r="P26" s="33"/>
      <c r="Q26" s="75"/>
      <c r="R26" s="75"/>
      <c r="S26" s="75"/>
    </row>
    <row r="27" spans="1:32" s="10" customFormat="1" ht="18" customHeight="1">
      <c r="A27" s="89" t="s">
        <v>50</v>
      </c>
      <c r="B27" s="8"/>
      <c r="C27" s="8"/>
      <c r="D27" s="8"/>
      <c r="E27" s="8"/>
      <c r="F27" s="9"/>
      <c r="G27" s="9"/>
      <c r="H27" s="8"/>
      <c r="L27" s="34"/>
      <c r="M27" s="34"/>
      <c r="N27" s="34"/>
      <c r="O27" s="33"/>
      <c r="P27" s="33"/>
      <c r="Q27" s="75" t="str">
        <f t="shared" ref="Q27" si="6">IF(I27="40歳以上65歳未満",1," ")</f>
        <v xml:space="preserve"> </v>
      </c>
      <c r="R27" s="75"/>
      <c r="S27" s="75"/>
    </row>
    <row r="28" spans="1:32" s="10" customFormat="1" ht="5.0999999999999996" customHeight="1">
      <c r="A28" s="8"/>
      <c r="B28" s="8"/>
      <c r="C28" s="8"/>
      <c r="D28" s="8"/>
      <c r="E28" s="8"/>
      <c r="F28" s="9"/>
      <c r="G28" s="9"/>
      <c r="H28" s="8"/>
      <c r="L28" s="34"/>
      <c r="M28" s="34"/>
      <c r="N28" s="34"/>
      <c r="O28" s="33"/>
      <c r="P28" s="33"/>
      <c r="Q28" s="75"/>
      <c r="R28" s="75"/>
      <c r="S28" s="75"/>
    </row>
    <row r="29" spans="1:32" s="10" customFormat="1" ht="14.25">
      <c r="A29" s="85" t="s">
        <v>1</v>
      </c>
      <c r="B29" s="60"/>
      <c r="C29" s="60"/>
      <c r="D29" s="60"/>
      <c r="E29" s="60"/>
      <c r="F29" s="61"/>
      <c r="G29" s="61"/>
      <c r="H29" s="62"/>
      <c r="L29" s="34"/>
      <c r="M29" s="34"/>
      <c r="P29" s="141" t="s">
        <v>32</v>
      </c>
      <c r="Q29" s="129"/>
      <c r="R29" s="129"/>
      <c r="S29" s="129"/>
      <c r="T29" s="129"/>
      <c r="U29" s="129"/>
      <c r="V29" s="129"/>
      <c r="W29" s="129"/>
      <c r="X29" s="129"/>
      <c r="Y29" s="129"/>
      <c r="Z29" s="129"/>
      <c r="AA29" s="129"/>
      <c r="AB29" s="129"/>
      <c r="AC29" s="129"/>
      <c r="AD29" s="128"/>
      <c r="AE29" s="128"/>
      <c r="AF29" s="130"/>
    </row>
    <row r="30" spans="1:32" s="10" customFormat="1" ht="14.25">
      <c r="A30" s="86" t="s">
        <v>43</v>
      </c>
      <c r="F30" s="11"/>
      <c r="G30" s="11"/>
      <c r="H30" s="107"/>
      <c r="L30" s="34"/>
      <c r="M30" s="34"/>
      <c r="P30" s="131">
        <v>430000</v>
      </c>
      <c r="Q30" s="66" t="s">
        <v>26</v>
      </c>
      <c r="R30" s="66" t="s">
        <v>27</v>
      </c>
      <c r="S30" s="66">
        <v>0</v>
      </c>
      <c r="T30" s="66" t="s">
        <v>28</v>
      </c>
      <c r="U30" s="66">
        <f>COUNTA(C14:C20)</f>
        <v>0</v>
      </c>
      <c r="V30" s="66" t="s">
        <v>62</v>
      </c>
      <c r="W30" s="105">
        <v>100000</v>
      </c>
      <c r="X30" s="105" t="s">
        <v>61</v>
      </c>
      <c r="Y30" s="105">
        <f>IF($L$22=0,0,$L$22-1)</f>
        <v>0</v>
      </c>
      <c r="Z30" s="105" t="s">
        <v>63</v>
      </c>
      <c r="AA30" s="104" t="s">
        <v>60</v>
      </c>
      <c r="AB30" s="111">
        <f>IF(Y30=0,P30+(S30*U30),P30+(S30*U30)+(W30*Y30))</f>
        <v>430000</v>
      </c>
      <c r="AC30" s="66" t="s">
        <v>54</v>
      </c>
      <c r="AF30" s="132"/>
    </row>
    <row r="31" spans="1:32" s="10" customFormat="1" ht="15" thickBot="1">
      <c r="A31" s="81"/>
      <c r="B31" s="56" t="s">
        <v>47</v>
      </c>
      <c r="C31" s="12"/>
      <c r="F31" s="11"/>
      <c r="G31" s="11"/>
      <c r="H31" s="108"/>
      <c r="P31" s="131">
        <v>430000</v>
      </c>
      <c r="Q31" s="66" t="s">
        <v>26</v>
      </c>
      <c r="R31" s="66" t="s">
        <v>27</v>
      </c>
      <c r="S31" s="65">
        <v>290000</v>
      </c>
      <c r="T31" s="66" t="s">
        <v>28</v>
      </c>
      <c r="U31" s="66">
        <f>COUNTA(C14:C20)</f>
        <v>0</v>
      </c>
      <c r="V31" s="66" t="s">
        <v>62</v>
      </c>
      <c r="W31" s="105">
        <v>100000</v>
      </c>
      <c r="X31" s="105" t="s">
        <v>61</v>
      </c>
      <c r="Y31" s="105">
        <f t="shared" ref="Y31" si="7">IF($L$22=0,0,$L$22-1)</f>
        <v>0</v>
      </c>
      <c r="Z31" s="105" t="s">
        <v>63</v>
      </c>
      <c r="AA31" s="104" t="s">
        <v>60</v>
      </c>
      <c r="AB31" s="111">
        <f t="shared" ref="AB31" si="8">IF(Y31=0,P31+(S31*U31),P31+(S31*U31)+(W31*Y31))</f>
        <v>430000</v>
      </c>
      <c r="AC31" s="66" t="s">
        <v>55</v>
      </c>
      <c r="AF31" s="132"/>
    </row>
    <row r="32" spans="1:32" s="10" customFormat="1" ht="15.75" thickTop="1" thickBot="1">
      <c r="A32" s="81"/>
      <c r="B32" s="93">
        <f>H14+H15+H16+H17+H18+H19+H20</f>
        <v>0</v>
      </c>
      <c r="C32" s="10" t="s">
        <v>79</v>
      </c>
      <c r="E32" s="10" t="s">
        <v>49</v>
      </c>
      <c r="F32" s="87">
        <f>ROUNDDOWN(B32*0.071,0)</f>
        <v>0</v>
      </c>
      <c r="G32" s="162" t="s">
        <v>64</v>
      </c>
      <c r="H32" s="159"/>
      <c r="P32" s="133">
        <v>430000</v>
      </c>
      <c r="Q32" s="134" t="s">
        <v>29</v>
      </c>
      <c r="R32" s="134" t="s">
        <v>30</v>
      </c>
      <c r="S32" s="135">
        <v>535000</v>
      </c>
      <c r="T32" s="134" t="s">
        <v>31</v>
      </c>
      <c r="U32" s="134">
        <f>COUNTA(C14:C20)</f>
        <v>0</v>
      </c>
      <c r="V32" s="134" t="s">
        <v>62</v>
      </c>
      <c r="W32" s="136">
        <v>100000</v>
      </c>
      <c r="X32" s="136" t="s">
        <v>61</v>
      </c>
      <c r="Y32" s="136">
        <f>IF($L$22=0,0,$L$22-1)</f>
        <v>0</v>
      </c>
      <c r="Z32" s="136" t="s">
        <v>63</v>
      </c>
      <c r="AA32" s="137" t="s">
        <v>60</v>
      </c>
      <c r="AB32" s="138">
        <f>IF(Y32=0,P32+(S32*U32),P32+(S32*U32)+(W32*Y32))</f>
        <v>430000</v>
      </c>
      <c r="AC32" s="134" t="s">
        <v>56</v>
      </c>
      <c r="AD32" s="139"/>
      <c r="AE32" s="139"/>
      <c r="AF32" s="140"/>
    </row>
    <row r="33" spans="1:31" s="10" customFormat="1" ht="3.95" customHeight="1" thickTop="1">
      <c r="A33" s="82"/>
      <c r="B33" s="76"/>
      <c r="C33" s="57"/>
      <c r="D33" s="57"/>
      <c r="E33" s="57"/>
      <c r="F33" s="77"/>
      <c r="G33" s="77"/>
      <c r="H33" s="109"/>
    </row>
    <row r="34" spans="1:31" s="10" customFormat="1" ht="18" customHeight="1" thickBot="1">
      <c r="A34" s="67" t="s">
        <v>44</v>
      </c>
      <c r="C34" s="69"/>
      <c r="F34" s="11"/>
      <c r="G34" s="11"/>
      <c r="H34" s="108"/>
      <c r="AE34" s="46"/>
    </row>
    <row r="35" spans="1:31" s="10" customFormat="1" ht="15.75" thickTop="1" thickBot="1">
      <c r="A35" s="68"/>
      <c r="B35" s="13" t="s">
        <v>80</v>
      </c>
      <c r="C35" s="94">
        <f>COUNTA(C14:D20)</f>
        <v>0</v>
      </c>
      <c r="D35" s="10" t="s">
        <v>4</v>
      </c>
      <c r="E35" s="10" t="s">
        <v>5</v>
      </c>
      <c r="F35" s="87">
        <f>(23000*N14)+(23000*0.5*M22)</f>
        <v>0</v>
      </c>
      <c r="G35" s="162" t="s">
        <v>64</v>
      </c>
      <c r="H35" s="159"/>
    </row>
    <row r="36" spans="1:31" s="10" customFormat="1" ht="3.95" customHeight="1" thickTop="1">
      <c r="A36" s="82"/>
      <c r="B36" s="76"/>
      <c r="C36" s="57"/>
      <c r="D36" s="57"/>
      <c r="E36" s="57"/>
      <c r="F36" s="77"/>
      <c r="G36" s="77"/>
      <c r="H36" s="109"/>
    </row>
    <row r="37" spans="1:31" s="10" customFormat="1" ht="15" thickBot="1">
      <c r="A37" s="67" t="s">
        <v>48</v>
      </c>
      <c r="B37" s="13"/>
      <c r="C37" s="14"/>
      <c r="F37" s="37"/>
      <c r="G37" s="37"/>
      <c r="H37" s="108"/>
    </row>
    <row r="38" spans="1:31" s="10" customFormat="1" ht="15.75" thickTop="1" thickBot="1">
      <c r="A38" s="67"/>
      <c r="B38" s="10" t="s">
        <v>81</v>
      </c>
      <c r="D38" s="10" t="s">
        <v>6</v>
      </c>
      <c r="E38" s="10" t="s">
        <v>7</v>
      </c>
      <c r="F38" s="87">
        <f>IF(C35&gt;=1,22000,0)</f>
        <v>0</v>
      </c>
      <c r="G38" s="162" t="s">
        <v>64</v>
      </c>
      <c r="H38" s="159"/>
    </row>
    <row r="39" spans="1:31" s="10" customFormat="1" ht="3.95" customHeight="1" thickTop="1">
      <c r="A39" s="82"/>
      <c r="B39" s="76"/>
      <c r="C39" s="57"/>
      <c r="D39" s="57"/>
      <c r="E39" s="57"/>
      <c r="F39" s="77"/>
      <c r="G39" s="77"/>
      <c r="H39" s="109"/>
    </row>
    <row r="40" spans="1:31" s="10" customFormat="1" ht="14.25">
      <c r="A40" s="67" t="s">
        <v>45</v>
      </c>
      <c r="F40" s="37"/>
      <c r="G40" s="37"/>
      <c r="H40" s="108"/>
    </row>
    <row r="41" spans="1:31" s="58" customFormat="1" ht="14.25">
      <c r="A41" s="67"/>
      <c r="D41" s="90">
        <f>IF(C35=0,0,IF($I$25&lt;=$AB$30,7,IF($I$25&lt;=$AB$31,5,IF($I$25&lt;=$AB$32,2,0))))</f>
        <v>0</v>
      </c>
      <c r="E41" s="58" t="s">
        <v>46</v>
      </c>
      <c r="F41" s="64">
        <f>IF($I$25&lt;=$AB$30,(F35+F38)*0.7,IF($I$25&lt;=$AB$31,(F35+F38)*0.5,IF($I$25&lt;=$AB$32,(F35+F38)*0.2,0)))</f>
        <v>0</v>
      </c>
      <c r="G41" s="160" t="s">
        <v>65</v>
      </c>
      <c r="H41" s="161"/>
    </row>
    <row r="42" spans="1:31" s="10" customFormat="1" ht="3.95" customHeight="1">
      <c r="A42" s="82"/>
      <c r="B42" s="76"/>
      <c r="C42" s="57"/>
      <c r="D42" s="57"/>
      <c r="E42" s="57"/>
      <c r="F42" s="77"/>
      <c r="G42" s="77"/>
      <c r="H42" s="109"/>
    </row>
    <row r="43" spans="1:31" s="10" customFormat="1" ht="14.25">
      <c r="A43" s="67"/>
      <c r="F43" s="37"/>
      <c r="G43" s="37"/>
      <c r="H43" s="108"/>
    </row>
    <row r="44" spans="1:31" s="10" customFormat="1" ht="14.25" thickBot="1">
      <c r="A44" s="83"/>
      <c r="F44" s="16" t="s">
        <v>8</v>
      </c>
      <c r="G44" s="16"/>
      <c r="H44" s="108"/>
    </row>
    <row r="45" spans="1:31" s="10" customFormat="1" ht="15" thickBot="1">
      <c r="A45" s="68"/>
      <c r="D45" s="17"/>
      <c r="E45" s="17" t="s">
        <v>40</v>
      </c>
      <c r="F45" s="18">
        <f>IF((F32+F35+F38-F41)&gt;=650000,650000,ROUNDDOWN((F32+F35+F38-F41),-2))</f>
        <v>0</v>
      </c>
      <c r="G45" s="158" t="s">
        <v>64</v>
      </c>
      <c r="H45" s="159"/>
    </row>
    <row r="46" spans="1:31" s="10" customFormat="1" ht="14.25">
      <c r="A46" s="84"/>
      <c r="B46" s="19"/>
      <c r="C46" s="19"/>
      <c r="D46" s="19"/>
      <c r="E46" s="8"/>
      <c r="F46" s="20"/>
      <c r="G46" s="20"/>
      <c r="H46" s="110" t="s">
        <v>82</v>
      </c>
    </row>
    <row r="47" spans="1:31" s="10" customFormat="1" ht="3" customHeight="1">
      <c r="A47" s="21"/>
      <c r="B47" s="21"/>
      <c r="C47" s="21"/>
      <c r="D47" s="21"/>
      <c r="E47" s="21"/>
      <c r="F47" s="21"/>
      <c r="G47" s="21"/>
      <c r="H47" s="21"/>
    </row>
    <row r="48" spans="1:31" s="10" customFormat="1" ht="14.25">
      <c r="A48" s="85" t="s">
        <v>9</v>
      </c>
      <c r="B48" s="60"/>
      <c r="C48" s="60"/>
      <c r="D48" s="60"/>
      <c r="E48" s="60"/>
      <c r="F48" s="61"/>
      <c r="G48" s="61"/>
      <c r="H48" s="62"/>
    </row>
    <row r="49" spans="1:8" s="10" customFormat="1" ht="14.25">
      <c r="A49" s="86" t="s">
        <v>43</v>
      </c>
      <c r="F49" s="11"/>
      <c r="G49" s="11"/>
      <c r="H49" s="107"/>
    </row>
    <row r="50" spans="1:8" s="10" customFormat="1" ht="15" thickBot="1">
      <c r="A50" s="81"/>
      <c r="B50" s="56" t="s">
        <v>47</v>
      </c>
      <c r="C50" s="12"/>
      <c r="F50" s="11"/>
      <c r="G50" s="11"/>
      <c r="H50" s="108"/>
    </row>
    <row r="51" spans="1:8" s="10" customFormat="1" ht="15.75" thickTop="1" thickBot="1">
      <c r="A51" s="81"/>
      <c r="B51" s="95">
        <f>B32</f>
        <v>0</v>
      </c>
      <c r="C51" s="10" t="s">
        <v>24</v>
      </c>
      <c r="E51" s="10" t="s">
        <v>49</v>
      </c>
      <c r="F51" s="87">
        <f>ROUNDDOWN(B51*0.02,0)</f>
        <v>0</v>
      </c>
      <c r="G51" s="162" t="s">
        <v>64</v>
      </c>
      <c r="H51" s="159"/>
    </row>
    <row r="52" spans="1:8" s="10" customFormat="1" ht="3.95" customHeight="1" thickTop="1">
      <c r="A52" s="82"/>
      <c r="B52" s="76"/>
      <c r="C52" s="57"/>
      <c r="D52" s="57"/>
      <c r="E52" s="57"/>
      <c r="F52" s="77"/>
      <c r="G52" s="77"/>
      <c r="H52" s="109"/>
    </row>
    <row r="53" spans="1:8" s="10" customFormat="1" ht="18" customHeight="1" thickBot="1">
      <c r="A53" s="59" t="s">
        <v>44</v>
      </c>
      <c r="C53" s="56" t="s">
        <v>3</v>
      </c>
      <c r="F53" s="11"/>
      <c r="G53" s="11"/>
      <c r="H53" s="108"/>
    </row>
    <row r="54" spans="1:8" s="10" customFormat="1" ht="15.75" thickTop="1" thickBot="1">
      <c r="A54" s="68"/>
      <c r="B54" s="79" t="s">
        <v>69</v>
      </c>
      <c r="C54" s="96">
        <f>C35</f>
        <v>0</v>
      </c>
      <c r="D54" s="15" t="s">
        <v>4</v>
      </c>
      <c r="E54" s="10" t="s">
        <v>5</v>
      </c>
      <c r="F54" s="87">
        <f>(8200*N14)+(8200*0.5*M22)</f>
        <v>0</v>
      </c>
      <c r="G54" s="162" t="s">
        <v>64</v>
      </c>
      <c r="H54" s="159"/>
    </row>
    <row r="55" spans="1:8" s="10" customFormat="1" ht="3.95" customHeight="1" thickTop="1">
      <c r="A55" s="82"/>
      <c r="B55" s="76"/>
      <c r="C55" s="57"/>
      <c r="D55" s="57"/>
      <c r="E55" s="57"/>
      <c r="F55" s="77"/>
      <c r="G55" s="77"/>
      <c r="H55" s="109"/>
    </row>
    <row r="56" spans="1:8" s="10" customFormat="1" ht="15" thickBot="1">
      <c r="A56" s="67" t="s">
        <v>48</v>
      </c>
      <c r="B56" s="13"/>
      <c r="C56" s="14"/>
      <c r="F56" s="37"/>
      <c r="G56" s="37"/>
      <c r="H56" s="108"/>
    </row>
    <row r="57" spans="1:8" s="10" customFormat="1" ht="15.75" thickTop="1" thickBot="1">
      <c r="A57" s="67"/>
      <c r="B57" s="10" t="s">
        <v>71</v>
      </c>
      <c r="D57" s="10" t="s">
        <v>10</v>
      </c>
      <c r="E57" s="10" t="s">
        <v>2</v>
      </c>
      <c r="F57" s="87">
        <f>IF(C54&gt;=1,7000,0)</f>
        <v>0</v>
      </c>
      <c r="G57" s="162" t="s">
        <v>64</v>
      </c>
      <c r="H57" s="159"/>
    </row>
    <row r="58" spans="1:8" s="10" customFormat="1" ht="3.95" customHeight="1" thickTop="1">
      <c r="A58" s="82"/>
      <c r="B58" s="76"/>
      <c r="C58" s="57"/>
      <c r="D58" s="57"/>
      <c r="E58" s="57"/>
      <c r="F58" s="77"/>
      <c r="G58" s="77"/>
      <c r="H58" s="109"/>
    </row>
    <row r="59" spans="1:8" s="10" customFormat="1" ht="14.25">
      <c r="A59" s="67" t="s">
        <v>45</v>
      </c>
      <c r="F59" s="37"/>
      <c r="G59" s="37"/>
      <c r="H59" s="108"/>
    </row>
    <row r="60" spans="1:8" s="58" customFormat="1" ht="14.25">
      <c r="A60" s="67"/>
      <c r="D60" s="90">
        <f>D41</f>
        <v>0</v>
      </c>
      <c r="E60" s="58" t="s">
        <v>46</v>
      </c>
      <c r="F60" s="64">
        <f>IF($I$25&lt;=$AB$30,(F54+F57)*0.7,IF($I$25&lt;=$AB$31,(F54+F57)*0.5,IF($I$25&lt;=$AB$32,(F54+F57)*0.2,0)))</f>
        <v>0</v>
      </c>
      <c r="G60" s="160" t="s">
        <v>65</v>
      </c>
      <c r="H60" s="161"/>
    </row>
    <row r="61" spans="1:8" s="10" customFormat="1" ht="3.95" customHeight="1">
      <c r="A61" s="82"/>
      <c r="B61" s="76"/>
      <c r="C61" s="57"/>
      <c r="D61" s="57"/>
      <c r="E61" s="57"/>
      <c r="F61" s="77"/>
      <c r="G61" s="77"/>
      <c r="H61" s="109"/>
    </row>
    <row r="62" spans="1:8" s="10" customFormat="1" ht="14.25">
      <c r="A62" s="67"/>
      <c r="F62" s="37"/>
      <c r="G62" s="37"/>
      <c r="H62" s="108"/>
    </row>
    <row r="63" spans="1:8" s="10" customFormat="1" ht="14.25" thickBot="1">
      <c r="A63" s="83"/>
      <c r="F63" s="16" t="s">
        <v>8</v>
      </c>
      <c r="G63" s="16"/>
      <c r="H63" s="108"/>
    </row>
    <row r="64" spans="1:8" s="10" customFormat="1" ht="15" thickBot="1">
      <c r="A64" s="68"/>
      <c r="D64" s="17"/>
      <c r="E64" s="17" t="s">
        <v>41</v>
      </c>
      <c r="F64" s="18">
        <f>IF((F51+F54+F57-F60)&gt;=220000,220000,ROUNDDOWN((F51+F54+F57-F60),-2))</f>
        <v>0</v>
      </c>
      <c r="G64" s="158" t="s">
        <v>64</v>
      </c>
      <c r="H64" s="159"/>
    </row>
    <row r="65" spans="1:8" s="10" customFormat="1" ht="14.25">
      <c r="A65" s="84"/>
      <c r="B65" s="19"/>
      <c r="C65" s="19"/>
      <c r="D65" s="19"/>
      <c r="E65" s="55"/>
      <c r="F65" s="20"/>
      <c r="G65" s="20"/>
      <c r="H65" s="110" t="s">
        <v>86</v>
      </c>
    </row>
    <row r="66" spans="1:8" s="10" customFormat="1" ht="3" customHeight="1">
      <c r="A66" s="22"/>
      <c r="B66" s="22"/>
      <c r="C66" s="22"/>
      <c r="D66" s="22"/>
      <c r="E66" s="22"/>
      <c r="F66" s="22"/>
      <c r="G66" s="22"/>
      <c r="H66" s="22"/>
    </row>
    <row r="67" spans="1:8" s="10" customFormat="1" ht="15" customHeight="1">
      <c r="A67" s="85" t="s">
        <v>39</v>
      </c>
      <c r="B67" s="60"/>
      <c r="C67" s="60"/>
      <c r="D67" s="60"/>
      <c r="E67" s="60"/>
      <c r="F67" s="61"/>
      <c r="G67" s="61"/>
      <c r="H67" s="62"/>
    </row>
    <row r="68" spans="1:8" s="10" customFormat="1" ht="14.25">
      <c r="A68" s="80" t="s">
        <v>43</v>
      </c>
      <c r="F68" s="11"/>
      <c r="G68" s="11"/>
      <c r="H68" s="107"/>
    </row>
    <row r="69" spans="1:8" s="10" customFormat="1" ht="15" thickBot="1">
      <c r="A69" s="81"/>
      <c r="B69" s="56" t="s">
        <v>47</v>
      </c>
      <c r="C69" s="12"/>
      <c r="F69" s="11"/>
      <c r="G69" s="11"/>
      <c r="H69" s="108"/>
    </row>
    <row r="70" spans="1:8" s="10" customFormat="1" ht="15.75" thickTop="1" thickBot="1">
      <c r="A70" s="81"/>
      <c r="B70" s="93">
        <f>I14+I15+I16+I17+I18+I19+I20</f>
        <v>0</v>
      </c>
      <c r="C70" s="15" t="s">
        <v>25</v>
      </c>
      <c r="E70" s="10" t="s">
        <v>2</v>
      </c>
      <c r="F70" s="87">
        <f>ROUNDDOWN(B70*0.025,0)</f>
        <v>0</v>
      </c>
      <c r="G70" s="162" t="s">
        <v>64</v>
      </c>
      <c r="H70" s="159"/>
    </row>
    <row r="71" spans="1:8" s="10" customFormat="1" ht="3.95" customHeight="1" thickTop="1">
      <c r="A71" s="82"/>
      <c r="B71" s="76"/>
      <c r="C71" s="57"/>
      <c r="D71" s="57"/>
      <c r="E71" s="57"/>
      <c r="F71" s="77"/>
      <c r="G71" s="77"/>
      <c r="H71" s="109"/>
    </row>
    <row r="72" spans="1:8" s="10" customFormat="1" ht="18" customHeight="1" thickBot="1">
      <c r="A72" s="67" t="s">
        <v>44</v>
      </c>
      <c r="C72" s="56" t="s">
        <v>3</v>
      </c>
      <c r="F72" s="11"/>
      <c r="G72" s="11"/>
      <c r="H72" s="108"/>
    </row>
    <row r="73" spans="1:8" s="10" customFormat="1" ht="15.75" thickTop="1" thickBot="1">
      <c r="A73" s="68"/>
      <c r="B73" s="79" t="s">
        <v>68</v>
      </c>
      <c r="C73" s="97">
        <f>K14+K15+K16+K17+K18+K19+K20</f>
        <v>0</v>
      </c>
      <c r="D73" s="15" t="s">
        <v>4</v>
      </c>
      <c r="E73" s="10" t="s">
        <v>5</v>
      </c>
      <c r="F73" s="87">
        <f>10500*C73</f>
        <v>0</v>
      </c>
      <c r="G73" s="162" t="s">
        <v>64</v>
      </c>
      <c r="H73" s="159"/>
    </row>
    <row r="74" spans="1:8" s="10" customFormat="1" ht="3.95" customHeight="1" thickTop="1">
      <c r="A74" s="82"/>
      <c r="B74" s="76"/>
      <c r="C74" s="57"/>
      <c r="D74" s="57"/>
      <c r="E74" s="57"/>
      <c r="F74" s="77"/>
      <c r="G74" s="77"/>
      <c r="H74" s="109"/>
    </row>
    <row r="75" spans="1:8" s="10" customFormat="1" ht="15" thickBot="1">
      <c r="A75" s="67" t="s">
        <v>48</v>
      </c>
      <c r="B75" s="13"/>
      <c r="C75" s="14"/>
      <c r="F75" s="37"/>
      <c r="G75" s="37"/>
      <c r="H75" s="108"/>
    </row>
    <row r="76" spans="1:8" s="10" customFormat="1" ht="15.75" thickTop="1" thickBot="1">
      <c r="A76" s="67"/>
      <c r="B76" s="10" t="s">
        <v>72</v>
      </c>
      <c r="D76" s="10" t="s">
        <v>10</v>
      </c>
      <c r="E76" s="10" t="s">
        <v>2</v>
      </c>
      <c r="F76" s="88">
        <f>IF(C73&gt;=1,7000,0)</f>
        <v>0</v>
      </c>
      <c r="G76" s="162" t="s">
        <v>64</v>
      </c>
      <c r="H76" s="159"/>
    </row>
    <row r="77" spans="1:8" s="10" customFormat="1" ht="3.95" customHeight="1" thickTop="1">
      <c r="A77" s="82"/>
      <c r="B77" s="76"/>
      <c r="C77" s="57"/>
      <c r="D77" s="57"/>
      <c r="E77" s="57"/>
      <c r="F77" s="77"/>
      <c r="G77" s="77"/>
      <c r="H77" s="109"/>
    </row>
    <row r="78" spans="1:8" s="10" customFormat="1" ht="14.25">
      <c r="A78" s="67" t="s">
        <v>45</v>
      </c>
      <c r="F78" s="37"/>
      <c r="G78" s="37"/>
      <c r="H78" s="108"/>
    </row>
    <row r="79" spans="1:8" s="10" customFormat="1" ht="14.25">
      <c r="A79" s="67"/>
      <c r="D79" s="91">
        <f>D60</f>
        <v>0</v>
      </c>
      <c r="E79" s="78" t="s">
        <v>46</v>
      </c>
      <c r="F79" s="63">
        <f>IF($I$25&lt;=$AB$30,(F73+F76)*0.7,IF($I$25&lt;=$AB$31,(F73+F76)*0.5,IF($I$25&lt;=$AB$32,(F73+F76)*0.2,0)))</f>
        <v>0</v>
      </c>
      <c r="G79" s="167" t="s">
        <v>65</v>
      </c>
      <c r="H79" s="159"/>
    </row>
    <row r="80" spans="1:8" s="10" customFormat="1" ht="3.95" customHeight="1">
      <c r="A80" s="82"/>
      <c r="B80" s="76"/>
      <c r="C80" s="57"/>
      <c r="D80" s="57"/>
      <c r="E80" s="57"/>
      <c r="F80" s="77"/>
      <c r="G80" s="77"/>
      <c r="H80" s="109"/>
    </row>
    <row r="81" spans="1:11" s="10" customFormat="1" ht="14.25">
      <c r="A81" s="67"/>
      <c r="F81" s="37"/>
      <c r="G81" s="37"/>
      <c r="H81" s="108"/>
    </row>
    <row r="82" spans="1:11" s="10" customFormat="1" ht="14.25" thickBot="1">
      <c r="A82" s="83"/>
      <c r="F82" s="16" t="s">
        <v>8</v>
      </c>
      <c r="G82" s="16"/>
      <c r="H82" s="108"/>
    </row>
    <row r="83" spans="1:11" s="10" customFormat="1" ht="15" thickBot="1">
      <c r="A83" s="68"/>
      <c r="D83" s="17"/>
      <c r="E83" s="17" t="s">
        <v>42</v>
      </c>
      <c r="F83" s="18">
        <f>IF((F70+F73+F76-F79)&gt;=170000,170000,ROUNDDOWN((F70+F73+F76-F79),-2))</f>
        <v>0</v>
      </c>
      <c r="G83" s="158" t="s">
        <v>64</v>
      </c>
      <c r="H83" s="159"/>
    </row>
    <row r="84" spans="1:11" s="10" customFormat="1" ht="13.5">
      <c r="A84" s="84"/>
      <c r="B84" s="19"/>
      <c r="C84" s="19"/>
      <c r="D84" s="19"/>
      <c r="E84" s="55"/>
      <c r="F84" s="55"/>
      <c r="G84" s="19"/>
      <c r="H84" s="110" t="s">
        <v>53</v>
      </c>
    </row>
    <row r="85" spans="1:11" s="10" customFormat="1" ht="15" customHeight="1" thickBot="1">
      <c r="A85" s="8"/>
      <c r="B85" s="8"/>
      <c r="C85" s="8"/>
      <c r="D85" s="8"/>
      <c r="E85" s="8"/>
      <c r="F85" s="9"/>
      <c r="G85" s="9"/>
      <c r="H85" s="8"/>
      <c r="I85" s="8"/>
      <c r="J85" s="8"/>
      <c r="K85" s="8"/>
    </row>
    <row r="86" spans="1:11" s="10" customFormat="1" ht="18" customHeight="1" thickTop="1" thickBot="1">
      <c r="A86" s="8"/>
      <c r="B86" s="8"/>
      <c r="C86" s="8"/>
      <c r="D86" s="8"/>
      <c r="E86" s="23" t="s">
        <v>51</v>
      </c>
      <c r="F86" s="99">
        <f>F45+F64+F83</f>
        <v>0</v>
      </c>
      <c r="G86" s="163" t="s">
        <v>64</v>
      </c>
      <c r="H86" s="164"/>
      <c r="I86" s="8"/>
      <c r="J86" s="8"/>
      <c r="K86" s="8"/>
    </row>
    <row r="87" spans="1:11" s="10" customFormat="1" ht="2.25" customHeight="1" thickTop="1" thickBot="1">
      <c r="A87" s="8"/>
      <c r="B87" s="8"/>
      <c r="C87" s="8"/>
      <c r="D87" s="8"/>
      <c r="E87" s="17"/>
      <c r="F87" s="98"/>
      <c r="G87" s="100"/>
      <c r="H87" s="8"/>
      <c r="I87" s="8"/>
      <c r="J87" s="8"/>
      <c r="K87" s="8"/>
    </row>
    <row r="88" spans="1:11" s="10" customFormat="1" ht="18" customHeight="1" thickTop="1" thickBot="1">
      <c r="A88" s="8"/>
      <c r="B88" s="8"/>
      <c r="C88" s="8"/>
      <c r="D88" s="8"/>
      <c r="E88" s="23" t="s">
        <v>67</v>
      </c>
      <c r="F88" s="99">
        <f>F86/12</f>
        <v>0</v>
      </c>
      <c r="G88" s="163" t="s">
        <v>66</v>
      </c>
      <c r="H88" s="164"/>
      <c r="I88" s="8"/>
      <c r="J88" s="8"/>
      <c r="K88" s="8"/>
    </row>
    <row r="89" spans="1:11" s="10" customFormat="1" ht="21.75" customHeight="1" thickTop="1">
      <c r="A89" s="8"/>
      <c r="B89" s="8"/>
      <c r="C89" s="8"/>
      <c r="D89" s="8"/>
      <c r="E89" s="8"/>
      <c r="F89" s="9"/>
      <c r="G89" s="9"/>
      <c r="H89" s="8"/>
      <c r="I89" s="8"/>
      <c r="J89" s="8"/>
      <c r="K89" s="8"/>
    </row>
    <row r="90" spans="1:11" s="10" customFormat="1" ht="28.5" customHeight="1">
      <c r="A90" s="143" t="s">
        <v>75</v>
      </c>
      <c r="B90" s="143"/>
      <c r="C90" s="143"/>
      <c r="D90" s="143"/>
      <c r="E90" s="143"/>
      <c r="F90" s="143"/>
      <c r="G90" s="143"/>
      <c r="H90" s="143"/>
      <c r="I90" s="8"/>
      <c r="J90" s="8"/>
      <c r="K90" s="8"/>
    </row>
  </sheetData>
  <sheetProtection selectLockedCells="1"/>
  <mergeCells count="31">
    <mergeCell ref="G83:H83"/>
    <mergeCell ref="G86:H86"/>
    <mergeCell ref="G88:H88"/>
    <mergeCell ref="A4:H5"/>
    <mergeCell ref="A6:H7"/>
    <mergeCell ref="G64:H64"/>
    <mergeCell ref="G70:H70"/>
    <mergeCell ref="G73:H73"/>
    <mergeCell ref="G76:H76"/>
    <mergeCell ref="G79:H79"/>
    <mergeCell ref="G32:H32"/>
    <mergeCell ref="G51:H51"/>
    <mergeCell ref="G54:H54"/>
    <mergeCell ref="G57:H57"/>
    <mergeCell ref="G60:H60"/>
    <mergeCell ref="A1:H1"/>
    <mergeCell ref="A90:H90"/>
    <mergeCell ref="B24:D24"/>
    <mergeCell ref="B25:D25"/>
    <mergeCell ref="C17:D17"/>
    <mergeCell ref="C18:D18"/>
    <mergeCell ref="C19:D19"/>
    <mergeCell ref="C20:D20"/>
    <mergeCell ref="C13:D13"/>
    <mergeCell ref="C14:D14"/>
    <mergeCell ref="C15:D15"/>
    <mergeCell ref="C16:D16"/>
    <mergeCell ref="G45:H45"/>
    <mergeCell ref="G41:H41"/>
    <mergeCell ref="G38:H38"/>
    <mergeCell ref="G35:H35"/>
  </mergeCells>
  <phoneticPr fontId="2"/>
  <dataValidations count="3">
    <dataValidation type="list" allowBlank="1" showInputMessage="1" showErrorMessage="1" sqref="G14:G20">
      <formula1>"○,×"</formula1>
    </dataValidation>
    <dataValidation type="list" allowBlank="1" showInputMessage="1" showErrorMessage="1" errorTitle="選んでください。" error="選択できるようになっています。" sqref="C15:D20">
      <formula1>"0歳以上7歳未満,7歳以上40歳未満,40歳以上65歳未満,65歳以上"</formula1>
    </dataValidation>
    <dataValidation type="list" allowBlank="1" showInputMessage="1" showErrorMessage="1" errorTitle="選んでください。" error="選択できるようになっています。" sqref="C14:D14">
      <formula1>"0歳以上7歳未満,7歳以上40歳未満,40歳以上65歳未満,65歳以上"</formula1>
    </dataValidation>
  </dataValidations>
  <printOptions horizontalCentered="1" verticalCentered="1"/>
  <pageMargins left="0.55118110236220474" right="0.55118110236220474" top="0.19685039370078741" bottom="0.15748031496062992" header="0.19685039370078741" footer="0.23622047244094491"/>
  <pageSetup paperSize="9" scale="71"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R５年度 試算表</vt:lpstr>
      <vt:lpstr>'R５年度 試算表'!Print_Area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名取市</dc:creator>
  <cp:lastModifiedBy>山中　詩織</cp:lastModifiedBy>
  <cp:lastPrinted>2021-03-10T02:35:51Z</cp:lastPrinted>
  <dcterms:created xsi:type="dcterms:W3CDTF">2014-01-22T06:43:01Z</dcterms:created>
  <dcterms:modified xsi:type="dcterms:W3CDTF">2023-12-18T02:54:19Z</dcterms:modified>
</cp:coreProperties>
</file>