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trivmfs01\D\Public\税務課\市民税係\999\"/>
    </mc:Choice>
  </mc:AlternateContent>
  <bookViews>
    <workbookView xWindow="0" yWindow="0" windowWidth="28800" windowHeight="12240"/>
  </bookViews>
  <sheets>
    <sheet name="はじめに" sheetId="13" r:id="rId1"/>
    <sheet name="収支内訳書の書き方" sheetId="8" r:id="rId2"/>
    <sheet name="Ｑ＆Ａ" sheetId="9" r:id="rId3"/>
    <sheet name="収支内訳書作成明細書" sheetId="1" r:id="rId4"/>
    <sheet name="減価償却費の計算のしかた" sheetId="10" r:id="rId5"/>
    <sheet name="減価償却費算出表（新規購入）" sheetId="14" r:id="rId6"/>
    <sheet name="減価償却費算出表（中古購入）" sheetId="17" r:id="rId7"/>
    <sheet name="減価償却費算出表（倉庫･作業場）" sheetId="19" r:id="rId8"/>
    <sheet name="減価償却費作成明細書（単年度）" sheetId="2" r:id="rId9"/>
    <sheet name="動力光熱費" sheetId="3" r:id="rId10"/>
    <sheet name="収支計算書（表面）" sheetId="4" r:id="rId11"/>
    <sheet name="収支計算書（裏面）" sheetId="18" r:id="rId12"/>
  </sheets>
  <definedNames>
    <definedName name="_xlnm.Print_Area" localSheetId="0">はじめに!$A$1:$AR$172</definedName>
    <definedName name="_xlnm.Print_Area" localSheetId="4">減価償却費の計算のしかた!$A$1:$BA$79</definedName>
    <definedName name="_xlnm.Print_Area" localSheetId="8">'減価償却費作成明細書（単年度）'!$A$1:$AZ$28</definedName>
    <definedName name="_xlnm.Print_Area" localSheetId="5">'減価償却費算出表（新規購入）'!$A$1:$AJ$50</definedName>
    <definedName name="_xlnm.Print_Area" localSheetId="7">'減価償却費算出表（倉庫･作業場）'!$A$1:$AL$53</definedName>
    <definedName name="_xlnm.Print_Area" localSheetId="6">'減価償却費算出表（中古購入）'!$A$1:$AB$49</definedName>
    <definedName name="_xlnm.Print_Area" localSheetId="10">'収支計算書（表面）'!$A$1:$BA$51</definedName>
    <definedName name="_xlnm.Print_Area" localSheetId="11">'収支計算書（裏面）'!$A$1:$AZ$35</definedName>
    <definedName name="_xlnm.Print_Area" localSheetId="1">収支内訳書の書き方!$A$1:$AT$53</definedName>
    <definedName name="_xlnm.Print_Area" localSheetId="9">動力光熱費!$A$1:$AQ$53</definedName>
    <definedName name="_xlnm.Print_Titles" localSheetId="2">'Ｑ＆Ａ'!$17:$17</definedName>
    <definedName name="_xlnm.Print_Titles" localSheetId="7">'減価償却費算出表（倉庫･作業場）'!$1:$5</definedName>
    <definedName name="_xlnm.Print_Titles" localSheetId="3">収支内訳書作成明細書!$1:$4</definedName>
  </definedNames>
  <calcPr calcId="162913"/>
</workbook>
</file>

<file path=xl/calcChain.xml><?xml version="1.0" encoding="utf-8"?>
<calcChain xmlns="http://schemas.openxmlformats.org/spreadsheetml/2006/main">
  <c r="O6" i="14" l="1"/>
  <c r="A7" i="14" l="1"/>
  <c r="S25" i="18" l="1"/>
  <c r="S20" i="18"/>
  <c r="S21" i="18"/>
  <c r="S22" i="18"/>
  <c r="S23" i="18"/>
  <c r="S24" i="18"/>
  <c r="A7" i="17"/>
  <c r="K6" i="14"/>
  <c r="L6" i="17"/>
  <c r="L6" i="14"/>
  <c r="M6" i="17"/>
  <c r="A7" i="19"/>
  <c r="M6" i="19"/>
  <c r="O24" i="18"/>
  <c r="O25" i="18"/>
  <c r="O20" i="18"/>
  <c r="O21" i="18"/>
  <c r="O22" i="18"/>
  <c r="O23" i="18"/>
  <c r="L6" i="19"/>
  <c r="P32" i="17" l="1"/>
  <c r="P38" i="17"/>
  <c r="P34" i="17"/>
  <c r="P36" i="17"/>
  <c r="BC1" i="18"/>
  <c r="E6" i="14" l="1"/>
  <c r="F6" i="19" l="1"/>
  <c r="E6" i="17"/>
  <c r="T34" i="18"/>
  <c r="AB34" i="18" s="1"/>
  <c r="AJ34" i="18" s="1"/>
  <c r="T33" i="18"/>
  <c r="T35" i="18" s="1"/>
  <c r="W37" i="4" s="1"/>
  <c r="M49" i="17"/>
  <c r="M45" i="17"/>
  <c r="B7" i="19"/>
  <c r="Y6" i="19"/>
  <c r="P6" i="19"/>
  <c r="AB6" i="19"/>
  <c r="AF35" i="18"/>
  <c r="X35" i="18"/>
  <c r="P35" i="18"/>
  <c r="L35" i="18"/>
  <c r="H35" i="18"/>
  <c r="AE26" i="18"/>
  <c r="AP25" i="18"/>
  <c r="AJ25" i="18"/>
  <c r="AA25" i="18"/>
  <c r="W25" i="18"/>
  <c r="AP24" i="18"/>
  <c r="AJ24" i="18"/>
  <c r="AA24" i="18"/>
  <c r="W24" i="18"/>
  <c r="W23" i="18"/>
  <c r="AA23" i="18" s="1"/>
  <c r="AJ23" i="18" s="1"/>
  <c r="AP23" i="18" s="1"/>
  <c r="W22" i="18"/>
  <c r="AA22" i="18" s="1"/>
  <c r="AJ22" i="18" s="1"/>
  <c r="AP22" i="18" s="1"/>
  <c r="AX14" i="18"/>
  <c r="X14" i="18"/>
  <c r="S14" i="18"/>
  <c r="M14" i="18"/>
  <c r="I14" i="18"/>
  <c r="F14" i="18"/>
  <c r="AM13" i="18"/>
  <c r="AI13" i="18"/>
  <c r="AX8" i="18"/>
  <c r="AS8" i="18"/>
  <c r="AM8" i="18"/>
  <c r="AI8" i="18"/>
  <c r="AF8" i="18"/>
  <c r="B7" i="17"/>
  <c r="A9" i="17" s="1"/>
  <c r="Y6" i="17"/>
  <c r="P6" i="17"/>
  <c r="S13" i="2"/>
  <c r="S8" i="2"/>
  <c r="S6" i="2"/>
  <c r="S5" i="2"/>
  <c r="AB4" i="2"/>
  <c r="AU25" i="2"/>
  <c r="AU24" i="2"/>
  <c r="AU23" i="2"/>
  <c r="AU22" i="2"/>
  <c r="AU21" i="2"/>
  <c r="AU20" i="2"/>
  <c r="AU19" i="2"/>
  <c r="AU18" i="2"/>
  <c r="AU17" i="2"/>
  <c r="AU16" i="2"/>
  <c r="AU15" i="2"/>
  <c r="AU14" i="2"/>
  <c r="AU12" i="2"/>
  <c r="AU11" i="2"/>
  <c r="AU10" i="2"/>
  <c r="AU9" i="2"/>
  <c r="AU7" i="2"/>
  <c r="AL25" i="2"/>
  <c r="AL24" i="2"/>
  <c r="AL23" i="2"/>
  <c r="AL22" i="2"/>
  <c r="AL21" i="2"/>
  <c r="AL20" i="2"/>
  <c r="AL19" i="2"/>
  <c r="AL18" i="2"/>
  <c r="AL17" i="2"/>
  <c r="AL16" i="2"/>
  <c r="AL15" i="2"/>
  <c r="AL14" i="2"/>
  <c r="AL12" i="2"/>
  <c r="AL11" i="2"/>
  <c r="AL10" i="2"/>
  <c r="AL9" i="2"/>
  <c r="AL7" i="2"/>
  <c r="AE14" i="2"/>
  <c r="AE15" i="2"/>
  <c r="AE16" i="2"/>
  <c r="AE17" i="2"/>
  <c r="AE18" i="2"/>
  <c r="AE19" i="2"/>
  <c r="AE20" i="2"/>
  <c r="AE21" i="2"/>
  <c r="AE22" i="2"/>
  <c r="AE23" i="2"/>
  <c r="AE24" i="2"/>
  <c r="AE25" i="2"/>
  <c r="AE7" i="2"/>
  <c r="AE8" i="2"/>
  <c r="AL8" i="2"/>
  <c r="AU8" i="2"/>
  <c r="AE9" i="2"/>
  <c r="AE10" i="2"/>
  <c r="AE11" i="2"/>
  <c r="AE12" i="2"/>
  <c r="S25" i="2"/>
  <c r="S24" i="2"/>
  <c r="S23" i="2"/>
  <c r="S22" i="2"/>
  <c r="S21" i="2"/>
  <c r="S20" i="2"/>
  <c r="S19" i="2"/>
  <c r="S18" i="2"/>
  <c r="S17" i="2"/>
  <c r="S16" i="2"/>
  <c r="S15" i="2"/>
  <c r="S14" i="2"/>
  <c r="S12" i="2"/>
  <c r="S11" i="2"/>
  <c r="S10" i="2"/>
  <c r="S9" i="2"/>
  <c r="S7" i="2"/>
  <c r="S4" i="2"/>
  <c r="AB6" i="17"/>
  <c r="AB10" i="2"/>
  <c r="AB5" i="2"/>
  <c r="AB6" i="2"/>
  <c r="AB7" i="2"/>
  <c r="AB8" i="2"/>
  <c r="AB9" i="2"/>
  <c r="AB11" i="2"/>
  <c r="AB12" i="2"/>
  <c r="AB13" i="2"/>
  <c r="AB14" i="2"/>
  <c r="AB15" i="2"/>
  <c r="AB16" i="2"/>
  <c r="AB17" i="2"/>
  <c r="AB18" i="2"/>
  <c r="AB19" i="2"/>
  <c r="AB20" i="2"/>
  <c r="AB21" i="2"/>
  <c r="AB22" i="2"/>
  <c r="AB23" i="2"/>
  <c r="AB24" i="2"/>
  <c r="AB25" i="2"/>
  <c r="X6" i="14"/>
  <c r="AE6" i="2"/>
  <c r="AL6" i="2"/>
  <c r="AU6" i="2"/>
  <c r="AE5" i="2"/>
  <c r="AL5" i="2"/>
  <c r="AU5" i="2"/>
  <c r="AE13" i="2"/>
  <c r="AL13" i="2"/>
  <c r="AU13" i="2"/>
  <c r="AE4" i="2"/>
  <c r="B7" i="14"/>
  <c r="A9" i="14" s="1"/>
  <c r="AL4" i="2"/>
  <c r="AU4" i="2"/>
  <c r="AM83" i="1"/>
  <c r="W83" i="1"/>
  <c r="H72" i="1"/>
  <c r="H52" i="1"/>
  <c r="I39" i="4" s="1"/>
  <c r="H34" i="1"/>
  <c r="I31" i="4" s="1"/>
  <c r="H143" i="1"/>
  <c r="H139" i="1"/>
  <c r="H135" i="1"/>
  <c r="H131" i="1"/>
  <c r="H127" i="1"/>
  <c r="H123" i="1"/>
  <c r="H119" i="1"/>
  <c r="H115" i="1"/>
  <c r="H111" i="1"/>
  <c r="H107" i="1"/>
  <c r="H60" i="1"/>
  <c r="I43" i="4" s="1"/>
  <c r="I13" i="4"/>
  <c r="AN40" i="3"/>
  <c r="AN46" i="3" s="1"/>
  <c r="V9" i="1"/>
  <c r="H40" i="3"/>
  <c r="H46" i="3" s="1"/>
  <c r="L40" i="3"/>
  <c r="L46" i="3" s="1"/>
  <c r="P40" i="3"/>
  <c r="P46" i="3" s="1"/>
  <c r="T40" i="3"/>
  <c r="T46" i="3" s="1"/>
  <c r="X40" i="3"/>
  <c r="X46" i="3" s="1"/>
  <c r="AB40" i="3"/>
  <c r="AB46" i="3" s="1"/>
  <c r="AF40" i="3"/>
  <c r="AF46" i="3" s="1"/>
  <c r="AJ40" i="3"/>
  <c r="AJ46" i="3" s="1"/>
  <c r="D40" i="3"/>
  <c r="D46" i="3"/>
  <c r="H101" i="1"/>
  <c r="W31" i="4"/>
  <c r="H97" i="1"/>
  <c r="W21" i="4" s="1"/>
  <c r="H93" i="1"/>
  <c r="W19" i="4" s="1"/>
  <c r="H88" i="1"/>
  <c r="W17" i="4"/>
  <c r="H85" i="1"/>
  <c r="W15" i="4"/>
  <c r="I49" i="4"/>
  <c r="H68" i="1"/>
  <c r="I47" i="4" s="1"/>
  <c r="H64" i="1"/>
  <c r="I45" i="4" s="1"/>
  <c r="H56" i="1"/>
  <c r="I41" i="4" s="1"/>
  <c r="V50" i="1"/>
  <c r="AL50" i="1"/>
  <c r="H43" i="1"/>
  <c r="I35" i="4" s="1"/>
  <c r="H38" i="1"/>
  <c r="I33" i="4" s="1"/>
  <c r="H29" i="1"/>
  <c r="I27" i="4" s="1"/>
  <c r="H24" i="1"/>
  <c r="I25" i="4" s="1"/>
  <c r="H18" i="1"/>
  <c r="I15" i="4" s="1"/>
  <c r="AL9" i="1"/>
  <c r="AJ24" i="4"/>
  <c r="AS50" i="4"/>
  <c r="AW24" i="4"/>
  <c r="AR24" i="4"/>
  <c r="AM26" i="4"/>
  <c r="AM24" i="4"/>
  <c r="B9" i="17" l="1"/>
  <c r="W6" i="19"/>
  <c r="A9" i="19"/>
  <c r="AM9" i="18"/>
  <c r="AM14" i="18" s="1"/>
  <c r="AU26" i="2"/>
  <c r="W20" i="18"/>
  <c r="AA20" i="18" s="1"/>
  <c r="AJ20" i="18" s="1"/>
  <c r="AP20" i="18" s="1"/>
  <c r="W21" i="18"/>
  <c r="AA21" i="18" s="1"/>
  <c r="AJ21" i="18" s="1"/>
  <c r="AP21" i="18" s="1"/>
  <c r="AI9" i="18"/>
  <c r="AI14" i="18" s="1"/>
  <c r="B9" i="14"/>
  <c r="A11" i="14" s="1"/>
  <c r="AB33" i="18"/>
  <c r="AB35" i="18" s="1"/>
  <c r="H77" i="1"/>
  <c r="W11" i="4" s="1"/>
  <c r="AS9" i="18"/>
  <c r="H48" i="1"/>
  <c r="I37" i="4" s="1"/>
  <c r="B9" i="19"/>
  <c r="N6" i="19"/>
  <c r="F6" i="17"/>
  <c r="N6" i="17" s="1"/>
  <c r="W6" i="17"/>
  <c r="V6" i="14"/>
  <c r="M6" i="14" s="1"/>
  <c r="AA6" i="14"/>
  <c r="AX9" i="18"/>
  <c r="AJ49" i="3"/>
  <c r="W13" i="4" s="1"/>
  <c r="AF9" i="18"/>
  <c r="W39" i="4"/>
  <c r="I11" i="4"/>
  <c r="I23" i="4" s="1"/>
  <c r="AJ33" i="18"/>
  <c r="AJ35" i="18" s="1"/>
  <c r="O6" i="19"/>
  <c r="P16" i="17" l="1"/>
  <c r="P30" i="17"/>
  <c r="P12" i="17"/>
  <c r="P28" i="17"/>
  <c r="P10" i="17"/>
  <c r="P8" i="17"/>
  <c r="P24" i="17"/>
  <c r="P26" i="17"/>
  <c r="P22" i="17"/>
  <c r="P20" i="17"/>
  <c r="P18" i="17"/>
  <c r="P14" i="17"/>
  <c r="O38" i="14"/>
  <c r="O22" i="14"/>
  <c r="O36" i="14"/>
  <c r="O34" i="14"/>
  <c r="O10" i="14"/>
  <c r="O32" i="14"/>
  <c r="O12" i="14"/>
  <c r="O30" i="14"/>
  <c r="O14" i="14"/>
  <c r="O28" i="14"/>
  <c r="O16" i="14"/>
  <c r="O26" i="14"/>
  <c r="O18" i="14"/>
  <c r="O24" i="14"/>
  <c r="O20" i="14"/>
  <c r="O8" i="14"/>
  <c r="W8" i="17"/>
  <c r="N8" i="17" s="1"/>
  <c r="A11" i="17"/>
  <c r="B11" i="17"/>
  <c r="B13" i="17" s="1"/>
  <c r="B15" i="17" s="1"/>
  <c r="B17" i="17" s="1"/>
  <c r="B19" i="17" s="1"/>
  <c r="B21" i="17" s="1"/>
  <c r="B23" i="17" s="1"/>
  <c r="B25" i="17" s="1"/>
  <c r="B27" i="17" s="1"/>
  <c r="B29" i="17" s="1"/>
  <c r="B31" i="17" s="1"/>
  <c r="A11" i="19"/>
  <c r="AP26" i="18"/>
  <c r="I29" i="4" s="1"/>
  <c r="W41" i="4" s="1"/>
  <c r="W43" i="4" s="1"/>
  <c r="AA26" i="18"/>
  <c r="AJ26" i="18"/>
  <c r="I17" i="4"/>
  <c r="O8" i="17"/>
  <c r="O6" i="17"/>
  <c r="T6" i="17" s="1"/>
  <c r="U6" i="17" s="1"/>
  <c r="V6" i="17" s="1"/>
  <c r="X8" i="17" s="1"/>
  <c r="B11" i="19"/>
  <c r="W8" i="19"/>
  <c r="T6" i="19"/>
  <c r="U6" i="19" s="1"/>
  <c r="V6" i="19" s="1"/>
  <c r="S6" i="19"/>
  <c r="Z6" i="19" s="1"/>
  <c r="AA6" i="19" s="1"/>
  <c r="M8" i="14"/>
  <c r="M10" i="14" s="1"/>
  <c r="M12" i="14" s="1"/>
  <c r="M14" i="14" s="1"/>
  <c r="M16" i="14" s="1"/>
  <c r="M18" i="14" s="1"/>
  <c r="M20" i="14" s="1"/>
  <c r="M22" i="14" s="1"/>
  <c r="M24" i="14" s="1"/>
  <c r="M26" i="14" s="1"/>
  <c r="M28" i="14" s="1"/>
  <c r="M30" i="14" s="1"/>
  <c r="M32" i="14" s="1"/>
  <c r="M34" i="14" s="1"/>
  <c r="M36" i="14" s="1"/>
  <c r="M38" i="14" s="1"/>
  <c r="N6" i="14"/>
  <c r="B11" i="14"/>
  <c r="A13" i="14" s="1"/>
  <c r="V8" i="14"/>
  <c r="A13" i="17" l="1"/>
  <c r="A15" i="17" s="1"/>
  <c r="A17" i="17" s="1"/>
  <c r="A19" i="17" s="1"/>
  <c r="A21" i="17" s="1"/>
  <c r="A23" i="17" s="1"/>
  <c r="A25" i="17" s="1"/>
  <c r="A27" i="17" s="1"/>
  <c r="A29" i="17" s="1"/>
  <c r="A31" i="17" s="1"/>
  <c r="A13" i="19"/>
  <c r="X8" i="19"/>
  <c r="Y8" i="19" s="1"/>
  <c r="AM58" i="4"/>
  <c r="AM57" i="4"/>
  <c r="S6" i="17"/>
  <c r="Z6" i="17" s="1"/>
  <c r="N8" i="19"/>
  <c r="O8" i="19"/>
  <c r="T8" i="19" s="1"/>
  <c r="U8" i="19" s="1"/>
  <c r="V8" i="19" s="1"/>
  <c r="W10" i="17"/>
  <c r="B13" i="19"/>
  <c r="W12" i="19" s="1"/>
  <c r="W10" i="19"/>
  <c r="N10" i="19" s="1"/>
  <c r="B13" i="14"/>
  <c r="B15" i="14" s="1"/>
  <c r="N8" i="14"/>
  <c r="N10" i="14" s="1"/>
  <c r="N12" i="14" s="1"/>
  <c r="N14" i="14" s="1"/>
  <c r="N16" i="14" s="1"/>
  <c r="N18" i="14" s="1"/>
  <c r="N20" i="14" s="1"/>
  <c r="N22" i="14" s="1"/>
  <c r="N24" i="14" s="1"/>
  <c r="N26" i="14" s="1"/>
  <c r="N28" i="14" s="1"/>
  <c r="N30" i="14" s="1"/>
  <c r="N32" i="14" s="1"/>
  <c r="N34" i="14" s="1"/>
  <c r="N36" i="14" s="1"/>
  <c r="N38" i="14" s="1"/>
  <c r="S6" i="14"/>
  <c r="T6" i="14" s="1"/>
  <c r="U6" i="14" s="1"/>
  <c r="W8" i="14" s="1"/>
  <c r="X8" i="14" s="1"/>
  <c r="R6" i="14"/>
  <c r="Y6" i="14" s="1"/>
  <c r="Z6" i="14" s="1"/>
  <c r="V10" i="14"/>
  <c r="Y8" i="17"/>
  <c r="A15" i="14" l="1"/>
  <c r="A17" i="14" s="1"/>
  <c r="A15" i="19"/>
  <c r="O10" i="19"/>
  <c r="T10" i="19" s="1"/>
  <c r="U10" i="19" s="1"/>
  <c r="V10" i="19" s="1"/>
  <c r="W45" i="4"/>
  <c r="W47" i="4" s="1"/>
  <c r="N10" i="17"/>
  <c r="O10" i="17"/>
  <c r="T10" i="17" s="1"/>
  <c r="B15" i="19"/>
  <c r="W14" i="19" s="1"/>
  <c r="W12" i="17"/>
  <c r="AA6" i="17"/>
  <c r="B17" i="14"/>
  <c r="X10" i="19"/>
  <c r="S8" i="19"/>
  <c r="N12" i="19"/>
  <c r="O12" i="19"/>
  <c r="T12" i="19" s="1"/>
  <c r="V12" i="14"/>
  <c r="S10" i="14"/>
  <c r="A19" i="14" l="1"/>
  <c r="A17" i="19"/>
  <c r="U12" i="19"/>
  <c r="V12" i="19" s="1"/>
  <c r="O12" i="17"/>
  <c r="T12" i="17" s="1"/>
  <c r="N12" i="17"/>
  <c r="W14" i="17"/>
  <c r="B17" i="19"/>
  <c r="W16" i="19" s="1"/>
  <c r="B19" i="14"/>
  <c r="Y10" i="19"/>
  <c r="X12" i="19"/>
  <c r="S10" i="19"/>
  <c r="Z8" i="19"/>
  <c r="AA8" i="19" s="1"/>
  <c r="N14" i="19"/>
  <c r="O14" i="19"/>
  <c r="T14" i="19" s="1"/>
  <c r="S12" i="14"/>
  <c r="V14" i="14"/>
  <c r="A21" i="14" l="1"/>
  <c r="U14" i="19"/>
  <c r="V14" i="19" s="1"/>
  <c r="A19" i="19"/>
  <c r="N14" i="17"/>
  <c r="O14" i="17"/>
  <c r="T14" i="17" s="1"/>
  <c r="B19" i="19"/>
  <c r="W18" i="19" s="1"/>
  <c r="W16" i="17"/>
  <c r="B21" i="14"/>
  <c r="Y12" i="19"/>
  <c r="S12" i="19" s="1"/>
  <c r="Z10" i="19"/>
  <c r="AA10" i="19" s="1"/>
  <c r="X14" i="19"/>
  <c r="Y14" i="19" s="1"/>
  <c r="O16" i="19"/>
  <c r="T16" i="19" s="1"/>
  <c r="U16" i="19" s="1"/>
  <c r="N16" i="19"/>
  <c r="V16" i="14"/>
  <c r="S14" i="14"/>
  <c r="A23" i="14" l="1"/>
  <c r="A21" i="19"/>
  <c r="N16" i="17"/>
  <c r="O16" i="17"/>
  <c r="T16" i="17" s="1"/>
  <c r="W18" i="17"/>
  <c r="B21" i="19"/>
  <c r="B23" i="14"/>
  <c r="Z12" i="19"/>
  <c r="AA12" i="19" s="1"/>
  <c r="X16" i="19"/>
  <c r="S14" i="19"/>
  <c r="O18" i="19"/>
  <c r="T18" i="19" s="1"/>
  <c r="U18" i="19" s="1"/>
  <c r="N18" i="19"/>
  <c r="S16" i="14"/>
  <c r="V18" i="14"/>
  <c r="V16" i="19"/>
  <c r="A25" i="14" l="1"/>
  <c r="A23" i="19"/>
  <c r="N18" i="17"/>
  <c r="O18" i="17"/>
  <c r="T18" i="17" s="1"/>
  <c r="B23" i="19"/>
  <c r="W22" i="19" s="1"/>
  <c r="W20" i="17"/>
  <c r="W20" i="19"/>
  <c r="N20" i="19" s="1"/>
  <c r="B25" i="14"/>
  <c r="X18" i="19"/>
  <c r="Z14" i="19"/>
  <c r="AA14" i="19" s="1"/>
  <c r="Y16" i="19"/>
  <c r="S16" i="19" s="1"/>
  <c r="Z16" i="19" s="1"/>
  <c r="AA16" i="19" s="1"/>
  <c r="S18" i="14"/>
  <c r="V20" i="14"/>
  <c r="V18" i="19"/>
  <c r="A27" i="14" l="1"/>
  <c r="A25" i="19"/>
  <c r="O20" i="19"/>
  <c r="T20" i="19" s="1"/>
  <c r="U20" i="19" s="1"/>
  <c r="V20" i="19" s="1"/>
  <c r="O20" i="17"/>
  <c r="T20" i="17" s="1"/>
  <c r="N20" i="17"/>
  <c r="W22" i="17"/>
  <c r="B25" i="19"/>
  <c r="B27" i="14"/>
  <c r="X20" i="19"/>
  <c r="Y20" i="19" s="1"/>
  <c r="Y18" i="19"/>
  <c r="S18" i="19" s="1"/>
  <c r="N22" i="19"/>
  <c r="O22" i="19"/>
  <c r="T22" i="19" s="1"/>
  <c r="V22" i="14"/>
  <c r="S20" i="14"/>
  <c r="A29" i="14" l="1"/>
  <c r="A27" i="19"/>
  <c r="U22" i="19"/>
  <c r="V22" i="19" s="1"/>
  <c r="N22" i="17"/>
  <c r="O22" i="17"/>
  <c r="T22" i="17" s="1"/>
  <c r="B27" i="19"/>
  <c r="W26" i="19" s="1"/>
  <c r="W24" i="17"/>
  <c r="W24" i="19"/>
  <c r="N24" i="19" s="1"/>
  <c r="B29" i="14"/>
  <c r="X22" i="19"/>
  <c r="S20" i="19"/>
  <c r="Z20" i="19" s="1"/>
  <c r="AA20" i="19" s="1"/>
  <c r="Z18" i="19"/>
  <c r="AA18" i="19" s="1"/>
  <c r="S22" i="14"/>
  <c r="V24" i="14"/>
  <c r="A31" i="14" l="1"/>
  <c r="A29" i="19"/>
  <c r="N24" i="17"/>
  <c r="O24" i="17"/>
  <c r="T24" i="17" s="1"/>
  <c r="W26" i="17"/>
  <c r="O24" i="19"/>
  <c r="T24" i="19" s="1"/>
  <c r="U24" i="19" s="1"/>
  <c r="V24" i="19" s="1"/>
  <c r="B29" i="19"/>
  <c r="B31" i="14"/>
  <c r="Y22" i="19"/>
  <c r="S22" i="19" s="1"/>
  <c r="Z22" i="19" s="1"/>
  <c r="AA22" i="19" s="1"/>
  <c r="X24" i="19"/>
  <c r="Y24" i="19" s="1"/>
  <c r="N26" i="19"/>
  <c r="O26" i="19"/>
  <c r="T26" i="19" s="1"/>
  <c r="V26" i="14"/>
  <c r="S24" i="14"/>
  <c r="A33" i="14" l="1"/>
  <c r="A31" i="19"/>
  <c r="O26" i="17"/>
  <c r="T26" i="17" s="1"/>
  <c r="N26" i="17"/>
  <c r="U26" i="19"/>
  <c r="V26" i="19" s="1"/>
  <c r="B31" i="19"/>
  <c r="W30" i="19" s="1"/>
  <c r="W28" i="19"/>
  <c r="O28" i="19" s="1"/>
  <c r="T28" i="19" s="1"/>
  <c r="U28" i="19" s="1"/>
  <c r="W28" i="17"/>
  <c r="B33" i="14"/>
  <c r="X26" i="19"/>
  <c r="Y26" i="19" s="1"/>
  <c r="S24" i="19"/>
  <c r="Z24" i="19" s="1"/>
  <c r="AA24" i="19" s="1"/>
  <c r="V28" i="14"/>
  <c r="S26" i="14"/>
  <c r="A35" i="14" l="1"/>
  <c r="N28" i="19"/>
  <c r="A33" i="19"/>
  <c r="N28" i="17"/>
  <c r="O28" i="17"/>
  <c r="T28" i="17" s="1"/>
  <c r="B33" i="17"/>
  <c r="W30" i="17"/>
  <c r="B33" i="19"/>
  <c r="W32" i="19" s="1"/>
  <c r="B35" i="14"/>
  <c r="X28" i="19"/>
  <c r="Y28" i="19" s="1"/>
  <c r="S26" i="19"/>
  <c r="Z26" i="19" s="1"/>
  <c r="AA26" i="19" s="1"/>
  <c r="O30" i="19"/>
  <c r="T30" i="19" s="1"/>
  <c r="U30" i="19" s="1"/>
  <c r="N30" i="19"/>
  <c r="V30" i="14"/>
  <c r="S28" i="14"/>
  <c r="V28" i="19"/>
  <c r="A37" i="14" l="1"/>
  <c r="A35" i="19"/>
  <c r="O30" i="17"/>
  <c r="T30" i="17" s="1"/>
  <c r="N30" i="17"/>
  <c r="B35" i="19"/>
  <c r="W34" i="19" s="1"/>
  <c r="B35" i="17"/>
  <c r="W32" i="17"/>
  <c r="B37" i="14"/>
  <c r="X30" i="19"/>
  <c r="Y30" i="19" s="1"/>
  <c r="S28" i="19"/>
  <c r="Z28" i="19" s="1"/>
  <c r="AA28" i="19" s="1"/>
  <c r="N32" i="19"/>
  <c r="O32" i="19"/>
  <c r="T32" i="19" s="1"/>
  <c r="U32" i="19" s="1"/>
  <c r="S30" i="14"/>
  <c r="V32" i="14"/>
  <c r="V30" i="19"/>
  <c r="A39" i="14" l="1"/>
  <c r="A37" i="19"/>
  <c r="N32" i="17"/>
  <c r="O32" i="17"/>
  <c r="T32" i="17" s="1"/>
  <c r="W34" i="17"/>
  <c r="B37" i="17"/>
  <c r="B37" i="19"/>
  <c r="W36" i="19" s="1"/>
  <c r="B39" i="14"/>
  <c r="X32" i="19"/>
  <c r="Y32" i="19" s="1"/>
  <c r="S30" i="19"/>
  <c r="Z30" i="19" s="1"/>
  <c r="AA30" i="19" s="1"/>
  <c r="N34" i="19"/>
  <c r="O34" i="19"/>
  <c r="T34" i="19" s="1"/>
  <c r="U34" i="19" s="1"/>
  <c r="V34" i="14"/>
  <c r="S32" i="14"/>
  <c r="V32" i="19"/>
  <c r="A39" i="19" l="1"/>
  <c r="O34" i="17"/>
  <c r="T34" i="17" s="1"/>
  <c r="N34" i="17"/>
  <c r="B39" i="19"/>
  <c r="W38" i="19" s="1"/>
  <c r="W36" i="17"/>
  <c r="B39" i="17"/>
  <c r="W38" i="17" s="1"/>
  <c r="X34" i="19"/>
  <c r="Y34" i="19" s="1"/>
  <c r="S32" i="19"/>
  <c r="Z32" i="19" s="1"/>
  <c r="AA32" i="19" s="1"/>
  <c r="O36" i="19"/>
  <c r="T36" i="19" s="1"/>
  <c r="U36" i="19" s="1"/>
  <c r="N36" i="19"/>
  <c r="S34" i="14"/>
  <c r="V38" i="14"/>
  <c r="V36" i="14"/>
  <c r="V34" i="19"/>
  <c r="A41" i="19" l="1"/>
  <c r="N36" i="17"/>
  <c r="O36" i="17"/>
  <c r="T36" i="17" s="1"/>
  <c r="N38" i="17"/>
  <c r="O38" i="17"/>
  <c r="T38" i="17" s="1"/>
  <c r="B41" i="19"/>
  <c r="W40" i="19" s="1"/>
  <c r="X36" i="19"/>
  <c r="Y36" i="19" s="1"/>
  <c r="S34" i="19"/>
  <c r="Z34" i="19" s="1"/>
  <c r="AA34" i="19" s="1"/>
  <c r="N38" i="19"/>
  <c r="O38" i="19"/>
  <c r="T38" i="19" s="1"/>
  <c r="U38" i="19" s="1"/>
  <c r="S38" i="14"/>
  <c r="S36" i="14"/>
  <c r="V36" i="19"/>
  <c r="A43" i="19" l="1"/>
  <c r="B43" i="19"/>
  <c r="W42" i="19" s="1"/>
  <c r="X38" i="19"/>
  <c r="Y38" i="19" s="1"/>
  <c r="S36" i="19"/>
  <c r="Z36" i="19" s="1"/>
  <c r="AA36" i="19" s="1"/>
  <c r="O40" i="19"/>
  <c r="T40" i="19" s="1"/>
  <c r="U40" i="19" s="1"/>
  <c r="N40" i="19"/>
  <c r="V38" i="19"/>
  <c r="A45" i="19" l="1"/>
  <c r="B45" i="19"/>
  <c r="X40" i="19"/>
  <c r="Y40" i="19" s="1"/>
  <c r="S38" i="19"/>
  <c r="Z38" i="19" s="1"/>
  <c r="AA38" i="19" s="1"/>
  <c r="O42" i="19"/>
  <c r="T42" i="19" s="1"/>
  <c r="U42" i="19" s="1"/>
  <c r="N42" i="19"/>
  <c r="W44" i="19"/>
  <c r="V40" i="19"/>
  <c r="A47" i="19" l="1"/>
  <c r="B47" i="19"/>
  <c r="X42" i="19"/>
  <c r="Y42" i="19" s="1"/>
  <c r="S40" i="19"/>
  <c r="Z40" i="19" s="1"/>
  <c r="AA40" i="19" s="1"/>
  <c r="W46" i="19"/>
  <c r="N44" i="19"/>
  <c r="O44" i="19"/>
  <c r="T44" i="19" s="1"/>
  <c r="U44" i="19" s="1"/>
  <c r="V42" i="19"/>
  <c r="A49" i="19" l="1"/>
  <c r="B49" i="19"/>
  <c r="X44" i="19"/>
  <c r="Y44" i="19" s="1"/>
  <c r="S42" i="19"/>
  <c r="Z42" i="19" s="1"/>
  <c r="AA42" i="19" s="1"/>
  <c r="N46" i="19"/>
  <c r="O46" i="19"/>
  <c r="T46" i="19" s="1"/>
  <c r="U46" i="19" s="1"/>
  <c r="V44" i="19"/>
  <c r="A51" i="19" l="1"/>
  <c r="B51" i="19"/>
  <c r="W48" i="19"/>
  <c r="X46" i="19"/>
  <c r="Y46" i="19" s="1"/>
  <c r="S44" i="19"/>
  <c r="Z44" i="19" s="1"/>
  <c r="AA44" i="19" s="1"/>
  <c r="W50" i="19"/>
  <c r="N48" i="19"/>
  <c r="O48" i="19"/>
  <c r="T48" i="19" s="1"/>
  <c r="U48" i="19" s="1"/>
  <c r="V46" i="19"/>
  <c r="A53" i="19" l="1"/>
  <c r="B53" i="19"/>
  <c r="W52" i="19" s="1"/>
  <c r="X48" i="19"/>
  <c r="Y48" i="19" s="1"/>
  <c r="S46" i="19"/>
  <c r="Z46" i="19" s="1"/>
  <c r="AA46" i="19" s="1"/>
  <c r="O50" i="19"/>
  <c r="T50" i="19" s="1"/>
  <c r="U50" i="19" s="1"/>
  <c r="N50" i="19"/>
  <c r="V48" i="19"/>
  <c r="A55" i="19" l="1"/>
  <c r="B55" i="19"/>
  <c r="X50" i="19"/>
  <c r="Y50" i="19" s="1"/>
  <c r="S48" i="19"/>
  <c r="Z48" i="19" s="1"/>
  <c r="AA48" i="19" s="1"/>
  <c r="W54" i="19"/>
  <c r="N52" i="19"/>
  <c r="O52" i="19"/>
  <c r="T52" i="19" s="1"/>
  <c r="U52" i="19" s="1"/>
  <c r="V50" i="19"/>
  <c r="A57" i="19" l="1"/>
  <c r="B57" i="19"/>
  <c r="W56" i="19" s="1"/>
  <c r="X52" i="19"/>
  <c r="Y52" i="19" s="1"/>
  <c r="S50" i="19"/>
  <c r="Z50" i="19" s="1"/>
  <c r="AA50" i="19" s="1"/>
  <c r="N54" i="19"/>
  <c r="O54" i="19"/>
  <c r="T54" i="19" s="1"/>
  <c r="U54" i="19" s="1"/>
  <c r="V52" i="19"/>
  <c r="A59" i="19" l="1"/>
  <c r="B59" i="19"/>
  <c r="X54" i="19"/>
  <c r="Y54" i="19" s="1"/>
  <c r="S52" i="19"/>
  <c r="Z52" i="19" s="1"/>
  <c r="AA52" i="19" s="1"/>
  <c r="W58" i="19"/>
  <c r="N56" i="19"/>
  <c r="O56" i="19"/>
  <c r="T56" i="19" s="1"/>
  <c r="U56" i="19" s="1"/>
  <c r="V54" i="19"/>
  <c r="A61" i="19" l="1"/>
  <c r="B61" i="19"/>
  <c r="X56" i="19"/>
  <c r="Y56" i="19" s="1"/>
  <c r="S54" i="19"/>
  <c r="Z54" i="19" s="1"/>
  <c r="AA54" i="19" s="1"/>
  <c r="N58" i="19"/>
  <c r="O58" i="19"/>
  <c r="T58" i="19" s="1"/>
  <c r="U58" i="19" s="1"/>
  <c r="W60" i="19"/>
  <c r="V56" i="19"/>
  <c r="A63" i="19" l="1"/>
  <c r="B63" i="19"/>
  <c r="W62" i="19" s="1"/>
  <c r="X58" i="19"/>
  <c r="Y58" i="19" s="1"/>
  <c r="S56" i="19"/>
  <c r="Z56" i="19" s="1"/>
  <c r="AA56" i="19" s="1"/>
  <c r="O60" i="19"/>
  <c r="T60" i="19" s="1"/>
  <c r="U60" i="19" s="1"/>
  <c r="N60" i="19"/>
  <c r="V58" i="19"/>
  <c r="A65" i="19" l="1"/>
  <c r="B65" i="19"/>
  <c r="W64" i="19" s="1"/>
  <c r="X60" i="19"/>
  <c r="Y60" i="19" s="1"/>
  <c r="S58" i="19"/>
  <c r="Z58" i="19" s="1"/>
  <c r="AA58" i="19" s="1"/>
  <c r="O62" i="19"/>
  <c r="T62" i="19" s="1"/>
  <c r="U62" i="19" s="1"/>
  <c r="N62" i="19"/>
  <c r="V60" i="19"/>
  <c r="A67" i="19" l="1"/>
  <c r="B67" i="19"/>
  <c r="W66" i="19" s="1"/>
  <c r="X62" i="19"/>
  <c r="Y62" i="19" s="1"/>
  <c r="S60" i="19"/>
  <c r="Z60" i="19" s="1"/>
  <c r="AA60" i="19" s="1"/>
  <c r="O64" i="19"/>
  <c r="T64" i="19" s="1"/>
  <c r="U64" i="19" s="1"/>
  <c r="N64" i="19"/>
  <c r="V62" i="19"/>
  <c r="A69" i="19" l="1"/>
  <c r="B69" i="19"/>
  <c r="X64" i="19"/>
  <c r="Y64" i="19" s="1"/>
  <c r="S62" i="19"/>
  <c r="Z62" i="19" s="1"/>
  <c r="AA62" i="19" s="1"/>
  <c r="O66" i="19"/>
  <c r="T66" i="19" s="1"/>
  <c r="U66" i="19" s="1"/>
  <c r="N66" i="19"/>
  <c r="V64" i="19"/>
  <c r="W68" i="19" l="1"/>
  <c r="O68" i="19" s="1"/>
  <c r="T68" i="19" s="1"/>
  <c r="U68" i="19" s="1"/>
  <c r="B71" i="19"/>
  <c r="A71" i="19"/>
  <c r="X66" i="19"/>
  <c r="Y66" i="19" s="1"/>
  <c r="S64" i="19"/>
  <c r="Z64" i="19" s="1"/>
  <c r="AA64" i="19" s="1"/>
  <c r="V66" i="19"/>
  <c r="N68" i="19" l="1"/>
  <c r="A73" i="19"/>
  <c r="B73" i="19"/>
  <c r="W72" i="19" s="1"/>
  <c r="W70" i="19"/>
  <c r="X68" i="19"/>
  <c r="Y68" i="19" s="1"/>
  <c r="S66" i="19"/>
  <c r="Z66" i="19" s="1"/>
  <c r="AA66" i="19" s="1"/>
  <c r="O70" i="19"/>
  <c r="T70" i="19" s="1"/>
  <c r="U70" i="19" s="1"/>
  <c r="N70" i="19"/>
  <c r="V68" i="19"/>
  <c r="A75" i="19" l="1"/>
  <c r="B75" i="19"/>
  <c r="W74" i="19" s="1"/>
  <c r="N74" i="19" s="1"/>
  <c r="X70" i="19"/>
  <c r="Y70" i="19" s="1"/>
  <c r="S68" i="19"/>
  <c r="Z68" i="19" s="1"/>
  <c r="AA68" i="19" s="1"/>
  <c r="N72" i="19"/>
  <c r="O72" i="19"/>
  <c r="T72" i="19" s="1"/>
  <c r="U72" i="19" s="1"/>
  <c r="V70" i="19"/>
  <c r="O74" i="19" l="1"/>
  <c r="T74" i="19" s="1"/>
  <c r="U74" i="19" s="1"/>
  <c r="V74" i="19" s="1"/>
  <c r="X72" i="19"/>
  <c r="Y72" i="19" s="1"/>
  <c r="S70" i="19"/>
  <c r="Z70" i="19" s="1"/>
  <c r="AA70" i="19" s="1"/>
  <c r="V72" i="19"/>
  <c r="X74" i="19" l="1"/>
  <c r="Y74" i="19" s="1"/>
  <c r="S74" i="19" s="1"/>
  <c r="S72" i="19"/>
  <c r="Z72" i="19" s="1"/>
  <c r="AA72" i="19" s="1"/>
  <c r="Z74" i="19" l="1"/>
  <c r="AA74" i="19" s="1"/>
  <c r="T8" i="17"/>
  <c r="U8" i="17" s="1"/>
  <c r="V8" i="17" l="1"/>
  <c r="U10" i="17"/>
  <c r="V10" i="17" l="1"/>
  <c r="U12" i="17"/>
  <c r="X10" i="17"/>
  <c r="S8" i="17"/>
  <c r="Y10" i="17" l="1"/>
  <c r="U14" i="17"/>
  <c r="V12" i="17"/>
  <c r="Z8" i="17"/>
  <c r="AA8" i="17" s="1"/>
  <c r="S10" i="17"/>
  <c r="Z10" i="17" s="1"/>
  <c r="AA10" i="17" s="1"/>
  <c r="X12" i="17"/>
  <c r="Y12" i="17" s="1"/>
  <c r="U16" i="17" l="1"/>
  <c r="V14" i="17"/>
  <c r="S12" i="17"/>
  <c r="X14" i="17"/>
  <c r="Z12" i="17" l="1"/>
  <c r="AA12" i="17" s="1"/>
  <c r="Y14" i="17"/>
  <c r="X16" i="17"/>
  <c r="Y16" i="17" s="1"/>
  <c r="S14" i="17"/>
  <c r="Z14" i="17" s="1"/>
  <c r="AA14" i="17" s="1"/>
  <c r="U18" i="17"/>
  <c r="V16" i="17"/>
  <c r="X18" i="17" l="1"/>
  <c r="Y18" i="17" s="1"/>
  <c r="S16" i="17"/>
  <c r="U20" i="17"/>
  <c r="V18" i="17"/>
  <c r="S18" i="17" l="1"/>
  <c r="Z18" i="17" s="1"/>
  <c r="AA18" i="17" s="1"/>
  <c r="X20" i="17"/>
  <c r="V20" i="17"/>
  <c r="U22" i="17"/>
  <c r="Z16" i="17"/>
  <c r="AA16" i="17" s="1"/>
  <c r="U24" i="17" l="1"/>
  <c r="V22" i="17"/>
  <c r="X22" i="17"/>
  <c r="Y22" i="17" s="1"/>
  <c r="Y20" i="17"/>
  <c r="S20" i="17" s="1"/>
  <c r="Z20" i="17" s="1"/>
  <c r="AA20" i="17" s="1"/>
  <c r="S22" i="17" l="1"/>
  <c r="X24" i="17"/>
  <c r="Y24" i="17" s="1"/>
  <c r="V24" i="17"/>
  <c r="U26" i="17"/>
  <c r="S24" i="17" l="1"/>
  <c r="Z24" i="17" s="1"/>
  <c r="AA24" i="17" s="1"/>
  <c r="X26" i="17"/>
  <c r="Y26" i="17" s="1"/>
  <c r="U28" i="17"/>
  <c r="V26" i="17"/>
  <c r="Z22" i="17"/>
  <c r="AA22" i="17" s="1"/>
  <c r="V28" i="17" l="1"/>
  <c r="U30" i="17"/>
  <c r="S26" i="17"/>
  <c r="Z26" i="17" s="1"/>
  <c r="AA26" i="17" s="1"/>
  <c r="X28" i="17"/>
  <c r="Y28" i="17" s="1"/>
  <c r="X30" i="17" l="1"/>
  <c r="Y30" i="17" s="1"/>
  <c r="S28" i="17"/>
  <c r="Z28" i="17" s="1"/>
  <c r="AA28" i="17" s="1"/>
  <c r="V30" i="17"/>
  <c r="U32" i="17"/>
  <c r="V32" i="17" l="1"/>
  <c r="U34" i="17"/>
  <c r="X32" i="17"/>
  <c r="Y32" i="17" s="1"/>
  <c r="S30" i="17"/>
  <c r="Z30" i="17" s="1"/>
  <c r="AA30" i="17" s="1"/>
  <c r="S32" i="17" l="1"/>
  <c r="Z32" i="17" s="1"/>
  <c r="AA32" i="17" s="1"/>
  <c r="X34" i="17"/>
  <c r="Y34" i="17" s="1"/>
  <c r="V34" i="17"/>
  <c r="U36" i="17"/>
  <c r="V36" i="17" l="1"/>
  <c r="U38" i="17"/>
  <c r="V38" i="17" s="1"/>
  <c r="X36" i="17"/>
  <c r="Y36" i="17" s="1"/>
  <c r="S34" i="17"/>
  <c r="Z34" i="17" s="1"/>
  <c r="AA34" i="17" s="1"/>
  <c r="X38" i="17" l="1"/>
  <c r="Y38" i="17" s="1"/>
  <c r="S36" i="17"/>
  <c r="Z36" i="17" s="1"/>
  <c r="AA36" i="17" s="1"/>
  <c r="S38" i="17"/>
  <c r="Z38" i="17" l="1"/>
  <c r="AA38" i="17" s="1"/>
  <c r="S8" i="14"/>
  <c r="T8" i="14" s="1"/>
  <c r="U8" i="14" l="1"/>
  <c r="T10" i="14"/>
  <c r="T12" i="14" l="1"/>
  <c r="U10" i="14"/>
  <c r="W10" i="14"/>
  <c r="R8" i="14"/>
  <c r="Y8" i="14" l="1"/>
  <c r="Z8" i="14" s="1"/>
  <c r="X10" i="14"/>
  <c r="R10" i="14" s="1"/>
  <c r="W12" i="14"/>
  <c r="X12" i="14" s="1"/>
  <c r="U12" i="14"/>
  <c r="T14" i="14"/>
  <c r="T16" i="14" l="1"/>
  <c r="U14" i="14"/>
  <c r="Y10" i="14"/>
  <c r="Z10" i="14" s="1"/>
  <c r="W14" i="14"/>
  <c r="R12" i="14"/>
  <c r="W16" i="14" l="1"/>
  <c r="X16" i="14" s="1"/>
  <c r="X14" i="14"/>
  <c r="R14" i="14" s="1"/>
  <c r="T18" i="14"/>
  <c r="U16" i="14"/>
  <c r="Y12" i="14"/>
  <c r="Z12" i="14" s="1"/>
  <c r="T20" i="14" l="1"/>
  <c r="U18" i="14"/>
  <c r="W18" i="14"/>
  <c r="R16" i="14"/>
  <c r="Y16" i="14" s="1"/>
  <c r="Z16" i="14" s="1"/>
  <c r="Y14" i="14"/>
  <c r="Z14" i="14" s="1"/>
  <c r="X18" i="14" l="1"/>
  <c r="R18" i="14" s="1"/>
  <c r="W20" i="14"/>
  <c r="U20" i="14"/>
  <c r="T22" i="14"/>
  <c r="T24" i="14" l="1"/>
  <c r="U22" i="14"/>
  <c r="Y18" i="14"/>
  <c r="Z18" i="14" s="1"/>
  <c r="W22" i="14"/>
  <c r="X20" i="14"/>
  <c r="R20" i="14" s="1"/>
  <c r="Y20" i="14" s="1"/>
  <c r="Z20" i="14" s="1"/>
  <c r="X22" i="14" l="1"/>
  <c r="R22" i="14" s="1"/>
  <c r="Y22" i="14" s="1"/>
  <c r="Z22" i="14" s="1"/>
  <c r="T26" i="14"/>
  <c r="U24" i="14"/>
  <c r="W24" i="14"/>
  <c r="W26" i="14" l="1"/>
  <c r="X26" i="14" s="1"/>
  <c r="U26" i="14"/>
  <c r="T28" i="14"/>
  <c r="X24" i="14"/>
  <c r="R24" i="14" s="1"/>
  <c r="Y24" i="14" s="1"/>
  <c r="Z24" i="14" s="1"/>
  <c r="W28" i="14" l="1"/>
  <c r="X28" i="14" s="1"/>
  <c r="R26" i="14"/>
  <c r="Y26" i="14" s="1"/>
  <c r="Z26" i="14" s="1"/>
  <c r="U28" i="14"/>
  <c r="T30" i="14"/>
  <c r="T32" i="14" l="1"/>
  <c r="U30" i="14"/>
  <c r="R28" i="14"/>
  <c r="Y28" i="14" s="1"/>
  <c r="Z28" i="14" s="1"/>
  <c r="W30" i="14"/>
  <c r="X30" i="14" s="1"/>
  <c r="W32" i="14" l="1"/>
  <c r="X32" i="14" s="1"/>
  <c r="R30" i="14"/>
  <c r="Y30" i="14" s="1"/>
  <c r="Z30" i="14" s="1"/>
  <c r="T34" i="14"/>
  <c r="U32" i="14"/>
  <c r="W34" i="14" l="1"/>
  <c r="X34" i="14" s="1"/>
  <c r="R32" i="14"/>
  <c r="Y32" i="14" s="1"/>
  <c r="Z32" i="14" s="1"/>
  <c r="T36" i="14"/>
  <c r="U34" i="14"/>
  <c r="U36" i="14" l="1"/>
  <c r="T38" i="14"/>
  <c r="U38" i="14" s="1"/>
  <c r="W36" i="14"/>
  <c r="X36" i="14" s="1"/>
  <c r="R34" i="14"/>
  <c r="Y34" i="14" s="1"/>
  <c r="Z34" i="14" s="1"/>
  <c r="R36" i="14" l="1"/>
  <c r="Y36" i="14" s="1"/>
  <c r="Z36" i="14" s="1"/>
  <c r="W38" i="14"/>
  <c r="X38" i="14" s="1"/>
  <c r="R38" i="14" s="1"/>
  <c r="Y38" i="14" l="1"/>
  <c r="Z38" i="14" s="1"/>
</calcChain>
</file>

<file path=xl/comments1.xml><?xml version="1.0" encoding="utf-8"?>
<comments xmlns="http://schemas.openxmlformats.org/spreadsheetml/2006/main">
  <authors>
    <author>N-SINPC4</author>
  </authors>
  <commentList>
    <comment ref="E3" authorId="0" shapeId="0">
      <text>
        <r>
          <rPr>
            <b/>
            <sz val="12"/>
            <color indexed="10"/>
            <rFont val="ＭＳ Ｐゴシック"/>
            <family val="3"/>
            <charset val="128"/>
          </rPr>
          <t>所有されている農機具・農用車両については、右側に番号を入力してください！</t>
        </r>
      </text>
    </comment>
    <comment ref="AD4" authorId="0" shapeId="0">
      <text>
        <r>
          <rPr>
            <b/>
            <sz val="12"/>
            <color indexed="10"/>
            <rFont val="HG丸ｺﾞｼｯｸM-PRO"/>
            <family val="3"/>
            <charset val="128"/>
          </rPr>
          <t>ここに、番号を入力してください！</t>
        </r>
      </text>
    </comment>
  </commentList>
</comments>
</file>

<file path=xl/comments2.xml><?xml version="1.0" encoding="utf-8"?>
<comments xmlns="http://schemas.openxmlformats.org/spreadsheetml/2006/main">
  <authors>
    <author>N-SINPC4</author>
  </authors>
  <commentList>
    <comment ref="E3" authorId="0" shapeId="0">
      <text>
        <r>
          <rPr>
            <b/>
            <sz val="12"/>
            <color indexed="10"/>
            <rFont val="ＭＳ Ｐゴシック"/>
            <family val="3"/>
            <charset val="128"/>
          </rPr>
          <t>所有されている農機具・農用車両については、右側に番号を入力してください！</t>
        </r>
      </text>
    </comment>
    <comment ref="AE4" authorId="0" shapeId="0">
      <text>
        <r>
          <rPr>
            <b/>
            <sz val="12"/>
            <color indexed="10"/>
            <rFont val="HG丸ｺﾞｼｯｸM-PRO"/>
            <family val="3"/>
            <charset val="128"/>
          </rPr>
          <t>ここに、番号を入力してください！</t>
        </r>
      </text>
    </comment>
  </commentList>
</comments>
</file>

<file path=xl/comments3.xml><?xml version="1.0" encoding="utf-8"?>
<comments xmlns="http://schemas.openxmlformats.org/spreadsheetml/2006/main">
  <authors>
    <author>N-SINPC4</author>
  </authors>
  <commentList>
    <comment ref="F3" authorId="0" shapeId="0">
      <text>
        <r>
          <rPr>
            <b/>
            <sz val="14"/>
            <color indexed="10"/>
            <rFont val="ＭＳ Ｐゴシック"/>
            <family val="3"/>
            <charset val="128"/>
          </rPr>
          <t>構造は、右記の表の上に番号を入力してください！</t>
        </r>
      </text>
    </comment>
    <comment ref="AE4" authorId="0" shapeId="0">
      <text>
        <r>
          <rPr>
            <b/>
            <sz val="12"/>
            <color indexed="10"/>
            <rFont val="HG丸ｺﾞｼｯｸM-PRO"/>
            <family val="3"/>
            <charset val="128"/>
          </rPr>
          <t>ここに、番号を入力してください！</t>
        </r>
      </text>
    </comment>
    <comment ref="E24" authorId="0" shapeId="0">
      <text>
        <r>
          <rPr>
            <sz val="14"/>
            <color indexed="10"/>
            <rFont val="HG丸ｺﾞｼｯｸM-PRO"/>
            <family val="3"/>
            <charset val="128"/>
          </rPr>
          <t>記入手順〔必ずお読みください！〕</t>
        </r>
        <r>
          <rPr>
            <sz val="14"/>
            <color indexed="81"/>
            <rFont val="HG丸ｺﾞｼｯｸM-PRO"/>
            <family val="3"/>
            <charset val="128"/>
          </rPr>
          <t xml:space="preserve">
①　建築された建物の用途を名称欄に入力してください。
②　建築された建物の構造がどれにあたるかを建築確認等の書類により確認し、その番号を【減価償却基本表】上部の赤枠に
　入力すると、構造欄に名称が自動転記されます。
③　建築された棟数、取得された年月及び取得価格を領収書等により確認しながら、入力してください。
④　以上までの項目を入力しますと、減価償却の算出表が作成されますので、該当する年分の償却費が必要経費となります。
　</t>
        </r>
        <r>
          <rPr>
            <sz val="14"/>
            <color indexed="57"/>
            <rFont val="HG丸ｺﾞｼｯｸM-PRO"/>
            <family val="3"/>
            <charset val="128"/>
          </rPr>
          <t>※この記入手順は、算出表出力時には印字されません。</t>
        </r>
      </text>
    </comment>
  </commentList>
</comments>
</file>

<file path=xl/comments4.xml><?xml version="1.0" encoding="utf-8"?>
<comments xmlns="http://schemas.openxmlformats.org/spreadsheetml/2006/main">
  <authors>
    <author>N-SINPC4</author>
  </authors>
  <commentList>
    <comment ref="B29" authorId="0" shapeId="0">
      <text>
        <r>
          <rPr>
            <sz val="15"/>
            <color indexed="81"/>
            <rFont val="HG丸ｺﾞｼｯｸM-PRO"/>
            <family val="3"/>
            <charset val="128"/>
          </rPr>
          <t xml:space="preserve">減価償却費明細書を作成しましたら、「収支計算書裏」の減価償却費の計算に書き写してください。
</t>
        </r>
      </text>
    </comment>
  </commentList>
</comments>
</file>

<file path=xl/comments5.xml><?xml version="1.0" encoding="utf-8"?>
<comments xmlns="http://schemas.openxmlformats.org/spreadsheetml/2006/main">
  <authors>
    <author>N-SINPC4</author>
  </authors>
  <commentList>
    <comment ref="AD9" authorId="0" shapeId="0">
      <text>
        <r>
          <rPr>
            <b/>
            <sz val="9"/>
            <color indexed="81"/>
            <rFont val="ＭＳ Ｐゴシック"/>
            <family val="3"/>
            <charset val="128"/>
          </rPr>
          <t>収支内訳書作成明細書を参考に記入してください。</t>
        </r>
      </text>
    </comment>
    <comment ref="AD29" authorId="0" shapeId="0">
      <text>
        <r>
          <rPr>
            <b/>
            <sz val="9"/>
            <color indexed="81"/>
            <rFont val="ＭＳ Ｐゴシック"/>
            <family val="3"/>
            <charset val="128"/>
          </rPr>
          <t>収支内訳書作成明細書を参考に記入してください。</t>
        </r>
      </text>
    </comment>
    <comment ref="AB45" authorId="0" shapeId="0">
      <text>
        <r>
          <rPr>
            <sz val="11"/>
            <color indexed="81"/>
            <rFont val="HG丸ｺﾞｼｯｸM-PRO"/>
            <family val="3"/>
            <charset val="128"/>
          </rPr>
          <t xml:space="preserve">⑯専従者控除について
　あなたと生計を一にしている配偶者やその他の15歳以上の親族が本年中に6ヶ月を越える期間、事業に専ら従事している場合、その事業に従事している親族（事業専従者）一人につき、次の（1）と（2）のいずれか少ない方の金額を必要経費とすることができます。
（1）86万円（その事業専従者が配偶者以外の親族である場合は50万円）
（2）（収支内訳書の⑮の金額）÷（事業専従者数＋1）
</t>
        </r>
        <r>
          <rPr>
            <b/>
            <sz val="11"/>
            <color indexed="81"/>
            <rFont val="HG丸ｺﾞｼｯｸM-PRO"/>
            <family val="3"/>
            <charset val="128"/>
          </rPr>
          <t xml:space="preserve">
</t>
        </r>
        <r>
          <rPr>
            <b/>
            <u/>
            <sz val="11"/>
            <color indexed="81"/>
            <rFont val="HG丸ｺﾞｼｯｸM-PRO"/>
            <family val="3"/>
            <charset val="128"/>
          </rPr>
          <t>※配偶者控除・扶養控除と重複して控除することはできません。</t>
        </r>
      </text>
    </comment>
  </commentList>
</comments>
</file>

<file path=xl/comments6.xml><?xml version="1.0" encoding="utf-8"?>
<comments xmlns="http://schemas.openxmlformats.org/spreadsheetml/2006/main">
  <authors>
    <author>N-SINPC4</author>
    <author>田宮 寿朗</author>
    <author>wakane</author>
  </authors>
  <commentList>
    <comment ref="J1" authorId="0" shapeId="0">
      <text>
        <r>
          <rPr>
            <b/>
            <sz val="9"/>
            <color indexed="10"/>
            <rFont val="ＭＳ Ｐゴシック"/>
            <family val="3"/>
            <charset val="128"/>
          </rPr>
          <t>収支内訳書作成明細書を参考に書き写してください。</t>
        </r>
      </text>
    </comment>
    <comment ref="A20" authorId="0" shapeId="0">
      <text>
        <r>
          <rPr>
            <b/>
            <sz val="10"/>
            <color indexed="10"/>
            <rFont val="ＭＳ Ｐゴシック"/>
            <family val="3"/>
            <charset val="128"/>
          </rPr>
          <t>減価償却費シートを参考に記入又は黄色枠に手入力してください。</t>
        </r>
      </text>
    </comment>
    <comment ref="W20" authorId="1" shapeId="0">
      <text>
        <r>
          <rPr>
            <b/>
            <sz val="9"/>
            <color indexed="81"/>
            <rFont val="MS P ゴシック"/>
            <family val="3"/>
            <charset val="128"/>
          </rPr>
          <t>シート「減価償却費作成明細書（単年度）」内の対象年度の入力をお願いします。</t>
        </r>
      </text>
    </comment>
    <comment ref="Y20" authorId="2" shapeId="0">
      <text>
        <r>
          <rPr>
            <b/>
            <sz val="9"/>
            <color indexed="81"/>
            <rFont val="ＭＳ Ｐゴシック"/>
            <family val="3"/>
            <charset val="128"/>
          </rPr>
          <t>本年中の償却期間は月割で○／１２と入力してください。</t>
        </r>
      </text>
    </comment>
    <comment ref="AM25" authorId="2" shapeId="0">
      <text>
        <r>
          <rPr>
            <sz val="9"/>
            <color indexed="81"/>
            <rFont val="ＭＳ Ｐゴシック"/>
            <family val="3"/>
            <charset val="128"/>
          </rPr>
          <t xml:space="preserve">単位は％で入力してください。
</t>
        </r>
      </text>
    </comment>
  </commentList>
</comments>
</file>

<file path=xl/sharedStrings.xml><?xml version="1.0" encoding="utf-8"?>
<sst xmlns="http://schemas.openxmlformats.org/spreadsheetml/2006/main" count="1952" uniqueCount="1052">
  <si>
    <t>租税公課</t>
    <rPh sb="0" eb="2">
      <t>ソゼイ</t>
    </rPh>
    <rPh sb="2" eb="4">
      <t>コウカ</t>
    </rPh>
    <phoneticPr fontId="2"/>
  </si>
  <si>
    <t>固定資産税</t>
    <rPh sb="0" eb="2">
      <t>コテイ</t>
    </rPh>
    <rPh sb="2" eb="5">
      <t>シサンゼイ</t>
    </rPh>
    <phoneticPr fontId="2"/>
  </si>
  <si>
    <t>（農地・作業場等）</t>
    <rPh sb="1" eb="3">
      <t>ノウチ</t>
    </rPh>
    <rPh sb="4" eb="6">
      <t>サギョウ</t>
    </rPh>
    <rPh sb="6" eb="7">
      <t>バ</t>
    </rPh>
    <rPh sb="7" eb="8">
      <t>トウ</t>
    </rPh>
    <phoneticPr fontId="2"/>
  </si>
  <si>
    <t>農協等組合費</t>
    <rPh sb="0" eb="3">
      <t>ノウキョウトウ</t>
    </rPh>
    <rPh sb="3" eb="6">
      <t>クミアイヒ</t>
    </rPh>
    <phoneticPr fontId="2"/>
  </si>
  <si>
    <t>自動車税</t>
    <rPh sb="0" eb="3">
      <t>ジドウシャ</t>
    </rPh>
    <rPh sb="3" eb="4">
      <t>ゼイ</t>
    </rPh>
    <phoneticPr fontId="2"/>
  </si>
  <si>
    <t>軽自動車税(四輪)</t>
    <rPh sb="0" eb="4">
      <t>ケイジドウシャ</t>
    </rPh>
    <rPh sb="4" eb="5">
      <t>ゼイ</t>
    </rPh>
    <rPh sb="6" eb="8">
      <t>ヨンリン</t>
    </rPh>
    <phoneticPr fontId="2"/>
  </si>
  <si>
    <t>軽自動車税(農耕用)</t>
    <rPh sb="0" eb="4">
      <t>ケイジドウシャ</t>
    </rPh>
    <rPh sb="4" eb="5">
      <t>ゼイ</t>
    </rPh>
    <rPh sb="6" eb="9">
      <t>ノウコウヨウ</t>
    </rPh>
    <phoneticPr fontId="2"/>
  </si>
  <si>
    <t>ロ</t>
    <phoneticPr fontId="2"/>
  </si>
  <si>
    <t>種苗費</t>
    <rPh sb="0" eb="2">
      <t>シュビョウ</t>
    </rPh>
    <rPh sb="2" eb="3">
      <t>ヒ</t>
    </rPh>
    <phoneticPr fontId="2"/>
  </si>
  <si>
    <t>水稲種子・苗代</t>
    <rPh sb="0" eb="2">
      <t>スイトウ</t>
    </rPh>
    <rPh sb="2" eb="4">
      <t>シュシ</t>
    </rPh>
    <rPh sb="5" eb="6">
      <t>ナエ</t>
    </rPh>
    <rPh sb="6" eb="7">
      <t>ダイ</t>
    </rPh>
    <phoneticPr fontId="2"/>
  </si>
  <si>
    <t>野菜種子・苗代</t>
    <rPh sb="0" eb="2">
      <t>ヤサイ</t>
    </rPh>
    <rPh sb="2" eb="4">
      <t>シュシ</t>
    </rPh>
    <rPh sb="5" eb="6">
      <t>ナエ</t>
    </rPh>
    <rPh sb="6" eb="7">
      <t>ダイ</t>
    </rPh>
    <phoneticPr fontId="2"/>
  </si>
  <si>
    <t>・</t>
    <phoneticPr fontId="2"/>
  </si>
  <si>
    <t>・</t>
    <phoneticPr fontId="2"/>
  </si>
  <si>
    <t>（数量）</t>
    <rPh sb="1" eb="3">
      <t>スウリョウ</t>
    </rPh>
    <phoneticPr fontId="2"/>
  </si>
  <si>
    <t>（見積単価）</t>
    <rPh sb="1" eb="3">
      <t>ミツモリ</t>
    </rPh>
    <rPh sb="3" eb="5">
      <t>タンカ</t>
    </rPh>
    <phoneticPr fontId="2"/>
  </si>
  <si>
    <t>（金額）</t>
    <rPh sb="1" eb="3">
      <t>キンガク</t>
    </rPh>
    <phoneticPr fontId="2"/>
  </si>
  <si>
    <t>Ａ　　</t>
    <phoneticPr fontId="2"/>
  </si>
  <si>
    <t>Ｂ　　</t>
    <phoneticPr fontId="2"/>
  </si>
  <si>
    <t>ニ</t>
    <phoneticPr fontId="2"/>
  </si>
  <si>
    <t>肥料費</t>
    <rPh sb="0" eb="2">
      <t>ヒリョウ</t>
    </rPh>
    <rPh sb="2" eb="3">
      <t>ヒ</t>
    </rPh>
    <phoneticPr fontId="2"/>
  </si>
  <si>
    <t>ヘ</t>
    <phoneticPr fontId="2"/>
  </si>
  <si>
    <t>農具費</t>
    <rPh sb="0" eb="2">
      <t>ノウグ</t>
    </rPh>
    <rPh sb="2" eb="3">
      <t>ヒ</t>
    </rPh>
    <phoneticPr fontId="2"/>
  </si>
  <si>
    <t>ト</t>
    <phoneticPr fontId="2"/>
  </si>
  <si>
    <t>農薬衛生費</t>
    <rPh sb="0" eb="2">
      <t>ノウヤク</t>
    </rPh>
    <rPh sb="2" eb="5">
      <t>エイセイヒ</t>
    </rPh>
    <phoneticPr fontId="2"/>
  </si>
  <si>
    <t>チ</t>
    <phoneticPr fontId="2"/>
  </si>
  <si>
    <t>諸材料費</t>
    <rPh sb="0" eb="1">
      <t>ショ</t>
    </rPh>
    <rPh sb="1" eb="4">
      <t>ザイリョウヒ</t>
    </rPh>
    <phoneticPr fontId="2"/>
  </si>
  <si>
    <t>リ</t>
    <phoneticPr fontId="2"/>
  </si>
  <si>
    <t>修繕費</t>
    <rPh sb="0" eb="3">
      <t>シュウゼンヒ</t>
    </rPh>
    <phoneticPr fontId="2"/>
  </si>
  <si>
    <t>農業用に係る</t>
    <rPh sb="0" eb="3">
      <t>ノウギョウヨウ</t>
    </rPh>
    <rPh sb="4" eb="5">
      <t>カカ</t>
    </rPh>
    <phoneticPr fontId="2"/>
  </si>
  <si>
    <t>車検費用</t>
    <rPh sb="0" eb="2">
      <t>シャケン</t>
    </rPh>
    <rPh sb="2" eb="4">
      <t>ヒヨウ</t>
    </rPh>
    <phoneticPr fontId="2"/>
  </si>
  <si>
    <t>農機具修理</t>
    <rPh sb="0" eb="3">
      <t>ノウキグ</t>
    </rPh>
    <rPh sb="3" eb="5">
      <t>シュウリ</t>
    </rPh>
    <phoneticPr fontId="2"/>
  </si>
  <si>
    <t>作業場修理</t>
    <rPh sb="0" eb="2">
      <t>サギョウ</t>
    </rPh>
    <rPh sb="2" eb="3">
      <t>バ</t>
    </rPh>
    <rPh sb="3" eb="5">
      <t>シュウリ</t>
    </rPh>
    <phoneticPr fontId="2"/>
  </si>
  <si>
    <t>ル</t>
    <phoneticPr fontId="2"/>
  </si>
  <si>
    <t>作業用衣料費</t>
    <rPh sb="0" eb="3">
      <t>サギョウヨウ</t>
    </rPh>
    <rPh sb="3" eb="5">
      <t>イリョウ</t>
    </rPh>
    <rPh sb="5" eb="6">
      <t>ヒ</t>
    </rPh>
    <phoneticPr fontId="2"/>
  </si>
  <si>
    <t>ヲ</t>
    <phoneticPr fontId="2"/>
  </si>
  <si>
    <t>農業共済掛金</t>
    <rPh sb="0" eb="2">
      <t>ノウギョウ</t>
    </rPh>
    <rPh sb="2" eb="4">
      <t>キョウサイ</t>
    </rPh>
    <rPh sb="4" eb="6">
      <t>カケキン</t>
    </rPh>
    <phoneticPr fontId="2"/>
  </si>
  <si>
    <t>水稲共済掛金</t>
    <rPh sb="0" eb="2">
      <t>スイトウ</t>
    </rPh>
    <rPh sb="2" eb="4">
      <t>キョウサイ</t>
    </rPh>
    <rPh sb="4" eb="6">
      <t>カケキン</t>
    </rPh>
    <phoneticPr fontId="2"/>
  </si>
  <si>
    <t>園芸共済掛金</t>
    <rPh sb="0" eb="2">
      <t>エンゲイ</t>
    </rPh>
    <rPh sb="2" eb="4">
      <t>キョウサイ</t>
    </rPh>
    <rPh sb="4" eb="6">
      <t>カケキン</t>
    </rPh>
    <phoneticPr fontId="2"/>
  </si>
  <si>
    <t>自動車共済掛金</t>
    <rPh sb="0" eb="3">
      <t>ジドウシャ</t>
    </rPh>
    <rPh sb="3" eb="5">
      <t>キョウサイ</t>
    </rPh>
    <rPh sb="5" eb="7">
      <t>カケキン</t>
    </rPh>
    <phoneticPr fontId="2"/>
  </si>
  <si>
    <t>火災共済掛金</t>
    <rPh sb="0" eb="2">
      <t>カサイ</t>
    </rPh>
    <rPh sb="2" eb="4">
      <t>キョウサイ</t>
    </rPh>
    <rPh sb="4" eb="6">
      <t>カケキン</t>
    </rPh>
    <phoneticPr fontId="2"/>
  </si>
  <si>
    <t>（作業場等農業用に限る）</t>
    <rPh sb="1" eb="3">
      <t>サギョウ</t>
    </rPh>
    <rPh sb="3" eb="4">
      <t>バ</t>
    </rPh>
    <rPh sb="4" eb="5">
      <t>トウ</t>
    </rPh>
    <rPh sb="5" eb="8">
      <t>ノウギョウヨウ</t>
    </rPh>
    <rPh sb="9" eb="10">
      <t>カギ</t>
    </rPh>
    <phoneticPr fontId="2"/>
  </si>
  <si>
    <t>ワ</t>
    <phoneticPr fontId="2"/>
  </si>
  <si>
    <t>出荷手数料</t>
    <rPh sb="0" eb="2">
      <t>シュッカ</t>
    </rPh>
    <rPh sb="2" eb="5">
      <t>テスウリョウ</t>
    </rPh>
    <phoneticPr fontId="2"/>
  </si>
  <si>
    <t>（市場出荷分）</t>
    <rPh sb="1" eb="3">
      <t>イチバ</t>
    </rPh>
    <rPh sb="3" eb="5">
      <t>シュッカ</t>
    </rPh>
    <rPh sb="5" eb="6">
      <t>ブン</t>
    </rPh>
    <phoneticPr fontId="2"/>
  </si>
  <si>
    <t>カ</t>
    <phoneticPr fontId="2"/>
  </si>
  <si>
    <t>土地改良区費</t>
    <rPh sb="0" eb="2">
      <t>トチ</t>
    </rPh>
    <rPh sb="2" eb="4">
      <t>カイリョウ</t>
    </rPh>
    <rPh sb="4" eb="5">
      <t>ク</t>
    </rPh>
    <rPh sb="5" eb="6">
      <t>ヒ</t>
    </rPh>
    <phoneticPr fontId="2"/>
  </si>
  <si>
    <t>ツ</t>
    <phoneticPr fontId="2"/>
  </si>
  <si>
    <t>雑費</t>
    <rPh sb="0" eb="2">
      <t>ザッピ</t>
    </rPh>
    <phoneticPr fontId="2"/>
  </si>
  <si>
    <t>農政対策賦課金</t>
    <rPh sb="0" eb="2">
      <t>ノウセイ</t>
    </rPh>
    <rPh sb="2" eb="4">
      <t>タイサク</t>
    </rPh>
    <rPh sb="4" eb="7">
      <t>フカキン</t>
    </rPh>
    <phoneticPr fontId="2"/>
  </si>
  <si>
    <t>通信費</t>
    <rPh sb="0" eb="3">
      <t>ツウシンヒ</t>
    </rPh>
    <phoneticPr fontId="2"/>
  </si>
  <si>
    <t>農業関係図書</t>
    <rPh sb="0" eb="2">
      <t>ノウギョウ</t>
    </rPh>
    <rPh sb="2" eb="4">
      <t>カンケイ</t>
    </rPh>
    <rPh sb="4" eb="6">
      <t>トショ</t>
    </rPh>
    <phoneticPr fontId="2"/>
  </si>
  <si>
    <t>減価償却費</t>
    <rPh sb="0" eb="2">
      <t>ゲンカ</t>
    </rPh>
    <rPh sb="2" eb="4">
      <t>ショウキャク</t>
    </rPh>
    <rPh sb="4" eb="5">
      <t>ヒ</t>
    </rPh>
    <phoneticPr fontId="2"/>
  </si>
  <si>
    <t>償却率</t>
    <rPh sb="0" eb="2">
      <t>ショウキャク</t>
    </rPh>
    <rPh sb="2" eb="3">
      <t>リツ</t>
    </rPh>
    <phoneticPr fontId="2"/>
  </si>
  <si>
    <t>必要経費算入金額</t>
    <rPh sb="0" eb="2">
      <t>ヒツヨウ</t>
    </rPh>
    <rPh sb="2" eb="4">
      <t>ケイヒ</t>
    </rPh>
    <rPh sb="4" eb="6">
      <t>サンニュウ</t>
    </rPh>
    <rPh sb="6" eb="8">
      <t>キンガク</t>
    </rPh>
    <phoneticPr fontId="2"/>
  </si>
  <si>
    <t>取得年月</t>
    <rPh sb="0" eb="2">
      <t>シュトク</t>
    </rPh>
    <rPh sb="2" eb="4">
      <t>ネンゲツ</t>
    </rPh>
    <phoneticPr fontId="2"/>
  </si>
  <si>
    <t>取得価格</t>
    <rPh sb="0" eb="2">
      <t>シュトク</t>
    </rPh>
    <rPh sb="2" eb="4">
      <t>カカク</t>
    </rPh>
    <phoneticPr fontId="2"/>
  </si>
  <si>
    <t>耐用年数</t>
    <rPh sb="0" eb="2">
      <t>タイヨウ</t>
    </rPh>
    <rPh sb="2" eb="4">
      <t>ネンスウ</t>
    </rPh>
    <phoneticPr fontId="2"/>
  </si>
  <si>
    <t>作業場</t>
    <rPh sb="0" eb="2">
      <t>サギョウ</t>
    </rPh>
    <rPh sb="2" eb="3">
      <t>バ</t>
    </rPh>
    <phoneticPr fontId="2"/>
  </si>
  <si>
    <t>農機具等車庫</t>
    <rPh sb="0" eb="4">
      <t>ノウキグトウ</t>
    </rPh>
    <rPh sb="4" eb="6">
      <t>シャコ</t>
    </rPh>
    <phoneticPr fontId="2"/>
  </si>
  <si>
    <t>田植機</t>
    <rPh sb="0" eb="2">
      <t>タウ</t>
    </rPh>
    <rPh sb="2" eb="3">
      <t>キ</t>
    </rPh>
    <phoneticPr fontId="2"/>
  </si>
  <si>
    <t>コンバイン</t>
    <phoneticPr fontId="2"/>
  </si>
  <si>
    <t>乾燥機</t>
    <rPh sb="0" eb="3">
      <t>カンソウキ</t>
    </rPh>
    <phoneticPr fontId="2"/>
  </si>
  <si>
    <t>籾摺機</t>
    <rPh sb="0" eb="2">
      <t>モミス</t>
    </rPh>
    <rPh sb="2" eb="3">
      <t>キ</t>
    </rPh>
    <phoneticPr fontId="2"/>
  </si>
  <si>
    <t>管理機</t>
    <rPh sb="0" eb="2">
      <t>カンリ</t>
    </rPh>
    <rPh sb="2" eb="3">
      <t>キ</t>
    </rPh>
    <phoneticPr fontId="2"/>
  </si>
  <si>
    <t>軽トラック</t>
    <rPh sb="0" eb="1">
      <t>ケイ</t>
    </rPh>
    <phoneticPr fontId="2"/>
  </si>
  <si>
    <t>必要経費</t>
    <rPh sb="0" eb="2">
      <t>ヒツヨウ</t>
    </rPh>
    <rPh sb="2" eb="4">
      <t>ケイヒ</t>
    </rPh>
    <phoneticPr fontId="2"/>
  </si>
  <si>
    <t>年</t>
    <rPh sb="0" eb="1">
      <t>ネン</t>
    </rPh>
    <phoneticPr fontId="2"/>
  </si>
  <si>
    <t>注１</t>
    <rPh sb="0" eb="1">
      <t>チュウ</t>
    </rPh>
    <phoneticPr fontId="2"/>
  </si>
  <si>
    <t>注２</t>
    <rPh sb="0" eb="1">
      <t>チュウ</t>
    </rPh>
    <phoneticPr fontId="2"/>
  </si>
  <si>
    <t>○動力光熱費</t>
    <rPh sb="1" eb="3">
      <t>ドウリョク</t>
    </rPh>
    <rPh sb="3" eb="6">
      <t>コウネツヒ</t>
    </rPh>
    <phoneticPr fontId="2"/>
  </si>
  <si>
    <t>水道料</t>
    <rPh sb="0" eb="3">
      <t>スイドウリョウ</t>
    </rPh>
    <phoneticPr fontId="2"/>
  </si>
  <si>
    <t>電気料</t>
    <rPh sb="0" eb="2">
      <t>デンキ</t>
    </rPh>
    <rPh sb="2" eb="3">
      <t>リョウ</t>
    </rPh>
    <phoneticPr fontId="2"/>
  </si>
  <si>
    <t>重油</t>
    <rPh sb="0" eb="2">
      <t>ジュウユ</t>
    </rPh>
    <phoneticPr fontId="2"/>
  </si>
  <si>
    <t>灯油</t>
    <rPh sb="0" eb="2">
      <t>トウユ</t>
    </rPh>
    <phoneticPr fontId="2"/>
  </si>
  <si>
    <t>軽油</t>
    <rPh sb="0" eb="2">
      <t>ケイユ</t>
    </rPh>
    <phoneticPr fontId="2"/>
  </si>
  <si>
    <t>ガソリン</t>
    <phoneticPr fontId="2"/>
  </si>
  <si>
    <t>（動力）</t>
    <rPh sb="1" eb="3">
      <t>ドウリョク</t>
    </rPh>
    <phoneticPr fontId="2"/>
  </si>
  <si>
    <t>（一般）</t>
    <rPh sb="1" eb="3">
      <t>イッパン</t>
    </rPh>
    <phoneticPr fontId="2"/>
  </si>
  <si>
    <t>月</t>
    <rPh sb="0" eb="1">
      <t>ツキ</t>
    </rPh>
    <phoneticPr fontId="2"/>
  </si>
  <si>
    <t>摘要</t>
    <rPh sb="0" eb="2">
      <t>テキヨウ</t>
    </rPh>
    <phoneticPr fontId="2"/>
  </si>
  <si>
    <t>事業　使用　割合</t>
    <rPh sb="0" eb="2">
      <t>ジギョウ</t>
    </rPh>
    <rPh sb="3" eb="5">
      <t>シヨウ</t>
    </rPh>
    <rPh sb="6" eb="8">
      <t>ワリアイ</t>
    </rPh>
    <phoneticPr fontId="2"/>
  </si>
  <si>
    <t>経費　算入額</t>
    <rPh sb="0" eb="2">
      <t>ケイヒ</t>
    </rPh>
    <rPh sb="3" eb="5">
      <t>サンニュウ</t>
    </rPh>
    <rPh sb="5" eb="6">
      <t>ガク</t>
    </rPh>
    <phoneticPr fontId="2"/>
  </si>
  <si>
    <t>（単位：円）</t>
    <rPh sb="1" eb="3">
      <t>タンイ</t>
    </rPh>
    <rPh sb="4" eb="5">
      <t>エン</t>
    </rPh>
    <phoneticPr fontId="2"/>
  </si>
  <si>
    <t>各月ごとにそれぞれ記載し、年間の合計額を算出して、事業使用割合を乗じて経費算入額を求める。</t>
    <rPh sb="0" eb="1">
      <t>カク</t>
    </rPh>
    <rPh sb="1" eb="2">
      <t>ツキ</t>
    </rPh>
    <rPh sb="9" eb="11">
      <t>キサイ</t>
    </rPh>
    <rPh sb="13" eb="15">
      <t>ネンカン</t>
    </rPh>
    <rPh sb="16" eb="18">
      <t>ゴウケイ</t>
    </rPh>
    <rPh sb="18" eb="19">
      <t>ガク</t>
    </rPh>
    <rPh sb="20" eb="22">
      <t>サンシュツ</t>
    </rPh>
    <rPh sb="25" eb="27">
      <t>ジギョウ</t>
    </rPh>
    <rPh sb="27" eb="29">
      <t>シヨウ</t>
    </rPh>
    <rPh sb="29" eb="31">
      <t>ワリアイ</t>
    </rPh>
    <rPh sb="32" eb="33">
      <t>ジョウ</t>
    </rPh>
    <rPh sb="35" eb="37">
      <t>ケイヒ</t>
    </rPh>
    <rPh sb="37" eb="39">
      <t>サンニュウ</t>
    </rPh>
    <rPh sb="39" eb="40">
      <t>ガク</t>
    </rPh>
    <rPh sb="41" eb="42">
      <t>モト</t>
    </rPh>
    <phoneticPr fontId="2"/>
  </si>
  <si>
    <t>事業使用割合については、各科目ごとに使途及び走行距離数等から適切に算出する。</t>
    <rPh sb="0" eb="2">
      <t>ジギョウ</t>
    </rPh>
    <rPh sb="2" eb="4">
      <t>シヨウ</t>
    </rPh>
    <rPh sb="4" eb="6">
      <t>ワリアイ</t>
    </rPh>
    <rPh sb="12" eb="15">
      <t>カクカモク</t>
    </rPh>
    <rPh sb="18" eb="20">
      <t>シト</t>
    </rPh>
    <rPh sb="20" eb="21">
      <t>オヨ</t>
    </rPh>
    <rPh sb="22" eb="24">
      <t>ソウコウ</t>
    </rPh>
    <rPh sb="24" eb="26">
      <t>キョリ</t>
    </rPh>
    <rPh sb="26" eb="27">
      <t>スウ</t>
    </rPh>
    <rPh sb="27" eb="28">
      <t>トウ</t>
    </rPh>
    <rPh sb="30" eb="32">
      <t>テキセツ</t>
    </rPh>
    <rPh sb="33" eb="35">
      <t>サンシュツ</t>
    </rPh>
    <phoneticPr fontId="2"/>
  </si>
  <si>
    <t>住所</t>
    <rPh sb="0" eb="2">
      <t>ジュウショ</t>
    </rPh>
    <phoneticPr fontId="2"/>
  </si>
  <si>
    <t>氏名</t>
    <rPh sb="0" eb="2">
      <t>シメイ</t>
    </rPh>
    <phoneticPr fontId="2"/>
  </si>
  <si>
    <t>業種名</t>
    <rPh sb="0" eb="2">
      <t>ギョウシュ</t>
    </rPh>
    <rPh sb="2" eb="3">
      <t>メイ</t>
    </rPh>
    <phoneticPr fontId="2"/>
  </si>
  <si>
    <t>農園名</t>
    <rPh sb="0" eb="2">
      <t>ノウエン</t>
    </rPh>
    <rPh sb="2" eb="3">
      <t>メイ</t>
    </rPh>
    <phoneticPr fontId="2"/>
  </si>
  <si>
    <t>電話番号</t>
    <rPh sb="0" eb="2">
      <t>デンワ</t>
    </rPh>
    <rPh sb="2" eb="4">
      <t>バンゴウ</t>
    </rPh>
    <phoneticPr fontId="2"/>
  </si>
  <si>
    <t>依頼税理士</t>
    <rPh sb="0" eb="2">
      <t>イライ</t>
    </rPh>
    <rPh sb="2" eb="5">
      <t>ゼイリシ</t>
    </rPh>
    <phoneticPr fontId="2"/>
  </si>
  <si>
    <t>事務所　　所在地</t>
    <rPh sb="0" eb="2">
      <t>ジム</t>
    </rPh>
    <rPh sb="2" eb="3">
      <t>ショ</t>
    </rPh>
    <rPh sb="5" eb="8">
      <t>ショザイチ</t>
    </rPh>
    <phoneticPr fontId="2"/>
  </si>
  <si>
    <t>氏名　　　（名称）</t>
    <rPh sb="0" eb="2">
      <t>シメイ</t>
    </rPh>
    <rPh sb="6" eb="8">
      <t>メイショウ</t>
    </rPh>
    <phoneticPr fontId="2"/>
  </si>
  <si>
    <t>金額</t>
    <rPh sb="0" eb="2">
      <t>キンガク</t>
    </rPh>
    <phoneticPr fontId="2"/>
  </si>
  <si>
    <t>小計</t>
    <rPh sb="0" eb="2">
      <t>ショウケイ</t>
    </rPh>
    <phoneticPr fontId="2"/>
  </si>
  <si>
    <t>(①＋②＋③）</t>
    <phoneticPr fontId="2"/>
  </si>
  <si>
    <t>農産物の</t>
    <rPh sb="0" eb="3">
      <t>ノウサンブツ</t>
    </rPh>
    <phoneticPr fontId="2"/>
  </si>
  <si>
    <t>棚卸高</t>
    <rPh sb="0" eb="2">
      <t>タナオロ</t>
    </rPh>
    <rPh sb="2" eb="3">
      <t>ダカ</t>
    </rPh>
    <phoneticPr fontId="2"/>
  </si>
  <si>
    <t>期首</t>
    <rPh sb="0" eb="2">
      <t>キシュ</t>
    </rPh>
    <phoneticPr fontId="2"/>
  </si>
  <si>
    <t>期末</t>
    <rPh sb="0" eb="2">
      <t>キマツ</t>
    </rPh>
    <phoneticPr fontId="2"/>
  </si>
  <si>
    <t>計</t>
    <rPh sb="0" eb="1">
      <t>ケイ</t>
    </rPh>
    <phoneticPr fontId="2"/>
  </si>
  <si>
    <t>収入金額</t>
    <rPh sb="0" eb="2">
      <t>シュウニュウ</t>
    </rPh>
    <rPh sb="2" eb="4">
      <t>キンガク</t>
    </rPh>
    <phoneticPr fontId="2"/>
  </si>
  <si>
    <t>経費</t>
    <rPh sb="0" eb="2">
      <t>ケイヒ</t>
    </rPh>
    <phoneticPr fontId="2"/>
  </si>
  <si>
    <t>貸倒金</t>
    <rPh sb="0" eb="2">
      <t>カシダオレ</t>
    </rPh>
    <rPh sb="2" eb="3">
      <t>キン</t>
    </rPh>
    <phoneticPr fontId="2"/>
  </si>
  <si>
    <t>利子割引料</t>
    <rPh sb="0" eb="2">
      <t>リシ</t>
    </rPh>
    <rPh sb="2" eb="4">
      <t>ワリビキ</t>
    </rPh>
    <rPh sb="4" eb="5">
      <t>リョウ</t>
    </rPh>
    <phoneticPr fontId="2"/>
  </si>
  <si>
    <t>その他の経費</t>
    <rPh sb="2" eb="3">
      <t>タ</t>
    </rPh>
    <rPh sb="4" eb="6">
      <t>ケイヒ</t>
    </rPh>
    <phoneticPr fontId="2"/>
  </si>
  <si>
    <t>素畜費</t>
    <rPh sb="0" eb="1">
      <t>ソ</t>
    </rPh>
    <rPh sb="1" eb="2">
      <t>チク</t>
    </rPh>
    <rPh sb="2" eb="3">
      <t>ヒ</t>
    </rPh>
    <phoneticPr fontId="2"/>
  </si>
  <si>
    <t>飼料費</t>
    <rPh sb="0" eb="2">
      <t>シリョウ</t>
    </rPh>
    <rPh sb="2" eb="3">
      <t>ヒ</t>
    </rPh>
    <phoneticPr fontId="2"/>
  </si>
  <si>
    <t>費</t>
    <rPh sb="0" eb="1">
      <t>ヒ</t>
    </rPh>
    <phoneticPr fontId="2"/>
  </si>
  <si>
    <t>農薬</t>
    <rPh sb="0" eb="2">
      <t>ノウヤク</t>
    </rPh>
    <phoneticPr fontId="2"/>
  </si>
  <si>
    <t>衛生</t>
    <rPh sb="0" eb="2">
      <t>エイセイ</t>
    </rPh>
    <phoneticPr fontId="2"/>
  </si>
  <si>
    <t>動力光熱費</t>
    <rPh sb="0" eb="2">
      <t>ドウリョク</t>
    </rPh>
    <rPh sb="2" eb="5">
      <t>コウネツヒ</t>
    </rPh>
    <phoneticPr fontId="2"/>
  </si>
  <si>
    <t>荷造運搬手数料</t>
    <rPh sb="0" eb="2">
      <t>ニヅク</t>
    </rPh>
    <rPh sb="2" eb="4">
      <t>ウンパン</t>
    </rPh>
    <rPh sb="4" eb="7">
      <t>テスウリョウ</t>
    </rPh>
    <phoneticPr fontId="2"/>
  </si>
  <si>
    <t>土地改良費</t>
    <rPh sb="0" eb="2">
      <t>トチ</t>
    </rPh>
    <rPh sb="2" eb="4">
      <t>カイリョウ</t>
    </rPh>
    <rPh sb="4" eb="5">
      <t>ヒ</t>
    </rPh>
    <phoneticPr fontId="2"/>
  </si>
  <si>
    <t>雑費</t>
    <rPh sb="0" eb="1">
      <t>ザツ</t>
    </rPh>
    <rPh sb="1" eb="2">
      <t>ヒ</t>
    </rPh>
    <phoneticPr fontId="2"/>
  </si>
  <si>
    <t>農産物以外の棚卸高</t>
    <rPh sb="0" eb="3">
      <t>ノウサンブツ</t>
    </rPh>
    <rPh sb="3" eb="5">
      <t>イガイ</t>
    </rPh>
    <rPh sb="6" eb="7">
      <t>タナ</t>
    </rPh>
    <rPh sb="7" eb="8">
      <t>オロシ</t>
    </rPh>
    <rPh sb="8" eb="9">
      <t>ダカ</t>
    </rPh>
    <phoneticPr fontId="2"/>
  </si>
  <si>
    <t>経費から差し引く果樹牛馬等育成費用</t>
    <rPh sb="0" eb="2">
      <t>ケイヒ</t>
    </rPh>
    <rPh sb="4" eb="5">
      <t>サ</t>
    </rPh>
    <rPh sb="6" eb="7">
      <t>ヒ</t>
    </rPh>
    <rPh sb="8" eb="10">
      <t>カジュ</t>
    </rPh>
    <rPh sb="10" eb="12">
      <t>ギュウバ</t>
    </rPh>
    <rPh sb="12" eb="13">
      <t>トウ</t>
    </rPh>
    <rPh sb="13" eb="15">
      <t>イクセイ</t>
    </rPh>
    <rPh sb="15" eb="17">
      <t>ヒヨウ</t>
    </rPh>
    <phoneticPr fontId="2"/>
  </si>
  <si>
    <t>(㋑～㋧までの計－㋤－㋶)</t>
    <rPh sb="7" eb="8">
      <t>ケイ</t>
    </rPh>
    <phoneticPr fontId="2"/>
  </si>
  <si>
    <t>経費計</t>
    <rPh sb="0" eb="2">
      <t>ケイヒ</t>
    </rPh>
    <rPh sb="2" eb="3">
      <t>ケイ</t>
    </rPh>
    <phoneticPr fontId="2"/>
  </si>
  <si>
    <t>(⑧～⑫までの計＋⑬）</t>
    <rPh sb="7" eb="8">
      <t>ケイ</t>
    </rPh>
    <phoneticPr fontId="2"/>
  </si>
  <si>
    <t>専従者控除前の所得金額</t>
    <rPh sb="0" eb="3">
      <t>センジュウシャ</t>
    </rPh>
    <rPh sb="3" eb="5">
      <t>コウジョ</t>
    </rPh>
    <rPh sb="5" eb="6">
      <t>マエ</t>
    </rPh>
    <rPh sb="7" eb="9">
      <t>ショトク</t>
    </rPh>
    <rPh sb="9" eb="11">
      <t>キンガク</t>
    </rPh>
    <phoneticPr fontId="2"/>
  </si>
  <si>
    <t>専従者控除</t>
    <rPh sb="0" eb="3">
      <t>センジュウシャ</t>
    </rPh>
    <rPh sb="3" eb="5">
      <t>コウジョ</t>
    </rPh>
    <phoneticPr fontId="2"/>
  </si>
  <si>
    <t>所得金額</t>
    <rPh sb="0" eb="2">
      <t>ショトク</t>
    </rPh>
    <rPh sb="2" eb="4">
      <t>キンガク</t>
    </rPh>
    <phoneticPr fontId="2"/>
  </si>
  <si>
    <t>⑰のうち、肉用牛について　　　特例の適用を受ける金額</t>
    <rPh sb="5" eb="7">
      <t>ニクヨウ</t>
    </rPh>
    <rPh sb="7" eb="8">
      <t>ギュウ</t>
    </rPh>
    <rPh sb="15" eb="17">
      <t>トクレイ</t>
    </rPh>
    <rPh sb="18" eb="20">
      <t>テキヨウ</t>
    </rPh>
    <rPh sb="21" eb="22">
      <t>ウ</t>
    </rPh>
    <rPh sb="24" eb="26">
      <t>キンガク</t>
    </rPh>
    <phoneticPr fontId="2"/>
  </si>
  <si>
    <t>自</t>
    <rPh sb="0" eb="1">
      <t>ジ</t>
    </rPh>
    <phoneticPr fontId="2"/>
  </si>
  <si>
    <t>日</t>
    <rPh sb="0" eb="1">
      <t>ニチ</t>
    </rPh>
    <phoneticPr fontId="2"/>
  </si>
  <si>
    <t>至</t>
    <rPh sb="0" eb="1">
      <t>イタル</t>
    </rPh>
    <phoneticPr fontId="2"/>
  </si>
  <si>
    <t>①</t>
    <phoneticPr fontId="2"/>
  </si>
  <si>
    <t>㋷</t>
    <phoneticPr fontId="2"/>
  </si>
  <si>
    <t>②</t>
    <phoneticPr fontId="2"/>
  </si>
  <si>
    <t>㋦</t>
    <phoneticPr fontId="2"/>
  </si>
  <si>
    <t>③</t>
    <phoneticPr fontId="2"/>
  </si>
  <si>
    <t>㋸</t>
    <phoneticPr fontId="2"/>
  </si>
  <si>
    <t>④</t>
    <phoneticPr fontId="2"/>
  </si>
  <si>
    <t>㋾</t>
    <phoneticPr fontId="2"/>
  </si>
  <si>
    <t>⑤</t>
    <phoneticPr fontId="2"/>
  </si>
  <si>
    <t>㋻</t>
    <phoneticPr fontId="2"/>
  </si>
  <si>
    <t>⑥</t>
    <phoneticPr fontId="2"/>
  </si>
  <si>
    <t>㋕</t>
    <phoneticPr fontId="2"/>
  </si>
  <si>
    <t>⑦</t>
    <phoneticPr fontId="2"/>
  </si>
  <si>
    <t>㋵</t>
    <phoneticPr fontId="2"/>
  </si>
  <si>
    <t>(④－⑤＋⑥）</t>
    <phoneticPr fontId="2"/>
  </si>
  <si>
    <t>⑧</t>
    <phoneticPr fontId="2"/>
  </si>
  <si>
    <t>㋟</t>
    <phoneticPr fontId="2"/>
  </si>
  <si>
    <t>⑨</t>
    <phoneticPr fontId="2"/>
  </si>
  <si>
    <t>㋹</t>
    <phoneticPr fontId="2"/>
  </si>
  <si>
    <t>⑩</t>
    <phoneticPr fontId="2"/>
  </si>
  <si>
    <t>㋞</t>
    <phoneticPr fontId="2"/>
  </si>
  <si>
    <t>⑪</t>
    <phoneticPr fontId="2"/>
  </si>
  <si>
    <t>㋡</t>
    <phoneticPr fontId="2"/>
  </si>
  <si>
    <t>⑫</t>
    <phoneticPr fontId="2"/>
  </si>
  <si>
    <t>㋧</t>
    <phoneticPr fontId="2"/>
  </si>
  <si>
    <t>㋑</t>
    <phoneticPr fontId="2"/>
  </si>
  <si>
    <t>㋤</t>
    <phoneticPr fontId="2"/>
  </si>
  <si>
    <t>㋺</t>
    <phoneticPr fontId="2"/>
  </si>
  <si>
    <t>㋶</t>
    <phoneticPr fontId="2"/>
  </si>
  <si>
    <t>㋩</t>
    <phoneticPr fontId="2"/>
  </si>
  <si>
    <t>⑬</t>
    <phoneticPr fontId="2"/>
  </si>
  <si>
    <t>㋥</t>
    <phoneticPr fontId="2"/>
  </si>
  <si>
    <t>⑭</t>
    <phoneticPr fontId="2"/>
  </si>
  <si>
    <t>㋭</t>
    <phoneticPr fontId="2"/>
  </si>
  <si>
    <t>⑮</t>
    <phoneticPr fontId="2"/>
  </si>
  <si>
    <t>(⑦－⑭）</t>
    <phoneticPr fontId="2"/>
  </si>
  <si>
    <t>㋬</t>
    <phoneticPr fontId="2"/>
  </si>
  <si>
    <t>⑯</t>
    <phoneticPr fontId="2"/>
  </si>
  <si>
    <t>㋣</t>
    <phoneticPr fontId="2"/>
  </si>
  <si>
    <t>⑰</t>
    <phoneticPr fontId="2"/>
  </si>
  <si>
    <t>(⑮－⑯）</t>
    <phoneticPr fontId="2"/>
  </si>
  <si>
    <t>㋠</t>
    <phoneticPr fontId="2"/>
  </si>
  <si>
    <t>年　</t>
    <rPh sb="0" eb="1">
      <t>ネン</t>
    </rPh>
    <phoneticPr fontId="2"/>
  </si>
  <si>
    <t>氏名・住所又は作業名</t>
    <rPh sb="0" eb="2">
      <t>シメイ</t>
    </rPh>
    <rPh sb="3" eb="5">
      <t>ジュウショ</t>
    </rPh>
    <rPh sb="5" eb="6">
      <t>マタ</t>
    </rPh>
    <rPh sb="7" eb="9">
      <t>サギョウ</t>
    </rPh>
    <rPh sb="9" eb="10">
      <t>メイ</t>
    </rPh>
    <phoneticPr fontId="2"/>
  </si>
  <si>
    <t>日数</t>
    <rPh sb="0" eb="2">
      <t>ニッスウ</t>
    </rPh>
    <phoneticPr fontId="2"/>
  </si>
  <si>
    <t>現金</t>
    <rPh sb="0" eb="2">
      <t>ゲンキン</t>
    </rPh>
    <phoneticPr fontId="2"/>
  </si>
  <si>
    <t>現物</t>
    <rPh sb="0" eb="2">
      <t>ゲンブツ</t>
    </rPh>
    <phoneticPr fontId="2"/>
  </si>
  <si>
    <t>源泉徴収税額</t>
    <rPh sb="0" eb="2">
      <t>ゲンセン</t>
    </rPh>
    <rPh sb="2" eb="4">
      <t>チョウシュウ</t>
    </rPh>
    <rPh sb="4" eb="6">
      <t>ゼイガク</t>
    </rPh>
    <phoneticPr fontId="2"/>
  </si>
  <si>
    <t>○雇入費の内訳</t>
    <rPh sb="1" eb="3">
      <t>ヤトイイ</t>
    </rPh>
    <rPh sb="3" eb="4">
      <t>ヒ</t>
    </rPh>
    <rPh sb="5" eb="7">
      <t>ウチワケ</t>
    </rPh>
    <phoneticPr fontId="2"/>
  </si>
  <si>
    <t>○小作料・賃借料の内訳</t>
    <rPh sb="1" eb="4">
      <t>コサクリョウ</t>
    </rPh>
    <rPh sb="5" eb="8">
      <t>チンシャクリョウ</t>
    </rPh>
    <rPh sb="9" eb="11">
      <t>ウチワケ</t>
    </rPh>
    <phoneticPr fontId="2"/>
  </si>
  <si>
    <t>(年齢)</t>
    <rPh sb="1" eb="3">
      <t>ネンレイ</t>
    </rPh>
    <phoneticPr fontId="2"/>
  </si>
  <si>
    <t>続柄</t>
    <rPh sb="0" eb="2">
      <t>ゾクガラ</t>
    </rPh>
    <phoneticPr fontId="2"/>
  </si>
  <si>
    <t>従事　　　月数</t>
    <rPh sb="0" eb="2">
      <t>ジュウジ</t>
    </rPh>
    <rPh sb="5" eb="7">
      <t>ツキスウ</t>
    </rPh>
    <phoneticPr fontId="2"/>
  </si>
  <si>
    <t>○事業専従者の氏名等</t>
    <rPh sb="1" eb="3">
      <t>ジギョウ</t>
    </rPh>
    <rPh sb="3" eb="6">
      <t>センジュウシャ</t>
    </rPh>
    <rPh sb="7" eb="10">
      <t>シメイトウ</t>
    </rPh>
    <phoneticPr fontId="2"/>
  </si>
  <si>
    <t>延日</t>
    <rPh sb="0" eb="1">
      <t>ノ</t>
    </rPh>
    <rPh sb="1" eb="2">
      <t>ニチ</t>
    </rPh>
    <phoneticPr fontId="2"/>
  </si>
  <si>
    <t>支払先の住所・氏名</t>
    <rPh sb="0" eb="2">
      <t>シハライ</t>
    </rPh>
    <rPh sb="2" eb="3">
      <t>サキ</t>
    </rPh>
    <rPh sb="4" eb="6">
      <t>ジュウショ</t>
    </rPh>
    <rPh sb="7" eb="9">
      <t>シメイ</t>
    </rPh>
    <phoneticPr fontId="2"/>
  </si>
  <si>
    <t>小作料、賃耕料等の別</t>
    <rPh sb="0" eb="3">
      <t>コサクリョウ</t>
    </rPh>
    <rPh sb="4" eb="5">
      <t>チン</t>
    </rPh>
    <rPh sb="5" eb="6">
      <t>コウ</t>
    </rPh>
    <rPh sb="6" eb="7">
      <t>リョウ</t>
    </rPh>
    <rPh sb="7" eb="8">
      <t>トウ</t>
    </rPh>
    <rPh sb="9" eb="10">
      <t>ベツ</t>
    </rPh>
    <phoneticPr fontId="2"/>
  </si>
  <si>
    <t>面積・数量</t>
    <rPh sb="0" eb="2">
      <t>メンセキ</t>
    </rPh>
    <rPh sb="3" eb="5">
      <t>スウリョウ</t>
    </rPh>
    <phoneticPr fontId="2"/>
  </si>
  <si>
    <t>延べ従事月数</t>
    <rPh sb="0" eb="1">
      <t>ノ</t>
    </rPh>
    <rPh sb="2" eb="4">
      <t>ジュウジ</t>
    </rPh>
    <rPh sb="4" eb="6">
      <t>ツキスウ</t>
    </rPh>
    <phoneticPr fontId="2"/>
  </si>
  <si>
    <t>年分収支内訳書</t>
    <rPh sb="0" eb="2">
      <t>ネンブン</t>
    </rPh>
    <rPh sb="2" eb="4">
      <t>シュウシ</t>
    </rPh>
    <rPh sb="4" eb="7">
      <t>ウチワケショ</t>
    </rPh>
    <phoneticPr fontId="2"/>
  </si>
  <si>
    <t>（農業所得用）</t>
    <rPh sb="1" eb="3">
      <t>ノウギョウ</t>
    </rPh>
    <rPh sb="3" eb="5">
      <t>ショトク</t>
    </rPh>
    <rPh sb="5" eb="6">
      <t>ヨウ</t>
    </rPh>
    <phoneticPr fontId="2"/>
  </si>
  <si>
    <t>耐用年数</t>
    <rPh sb="0" eb="4">
      <t>タイヨウネンスウ</t>
    </rPh>
    <phoneticPr fontId="2"/>
  </si>
  <si>
    <t>数量</t>
    <rPh sb="0" eb="2">
      <t>スウリョウ</t>
    </rPh>
    <phoneticPr fontId="2"/>
  </si>
  <si>
    <t>特殊施設</t>
    <rPh sb="0" eb="2">
      <t>トクシュ</t>
    </rPh>
    <rPh sb="2" eb="4">
      <t>シセツ</t>
    </rPh>
    <phoneticPr fontId="2"/>
  </si>
  <si>
    <t>雑収入の内訳</t>
    <rPh sb="0" eb="1">
      <t>ザツ</t>
    </rPh>
    <rPh sb="1" eb="3">
      <t>シュウニュウ</t>
    </rPh>
    <rPh sb="4" eb="6">
      <t>ウチワケ</t>
    </rPh>
    <phoneticPr fontId="2"/>
  </si>
  <si>
    <t>償却方法</t>
    <rPh sb="0" eb="2">
      <t>ショウキャク</t>
    </rPh>
    <rPh sb="2" eb="4">
      <t>ホウホウ</t>
    </rPh>
    <phoneticPr fontId="2"/>
  </si>
  <si>
    <t>育成費用の明細</t>
    <rPh sb="0" eb="2">
      <t>イクセイ</t>
    </rPh>
    <rPh sb="2" eb="4">
      <t>ヒヨウ</t>
    </rPh>
    <rPh sb="5" eb="7">
      <t>メイサイ</t>
    </rPh>
    <phoneticPr fontId="2"/>
  </si>
  <si>
    <t>◎本年中における特殊事情</t>
    <rPh sb="1" eb="4">
      <t>ホンネンチュウ</t>
    </rPh>
    <rPh sb="8" eb="10">
      <t>トクシュ</t>
    </rPh>
    <rPh sb="10" eb="12">
      <t>ジジョウ</t>
    </rPh>
    <phoneticPr fontId="2"/>
  </si>
  <si>
    <t>○収入金額の明細</t>
    <rPh sb="1" eb="3">
      <t>シュウニュウ</t>
    </rPh>
    <rPh sb="3" eb="5">
      <t>キンガク</t>
    </rPh>
    <rPh sb="6" eb="8">
      <t>メイサイ</t>
    </rPh>
    <phoneticPr fontId="2"/>
  </si>
  <si>
    <t>農産物等の　　種類品名等</t>
    <rPh sb="0" eb="4">
      <t>ノウサンブツトウ</t>
    </rPh>
    <rPh sb="7" eb="9">
      <t>シュルイ</t>
    </rPh>
    <rPh sb="9" eb="12">
      <t>ヒンメイトウ</t>
    </rPh>
    <phoneticPr fontId="2"/>
  </si>
  <si>
    <t>作付面積</t>
    <rPh sb="0" eb="2">
      <t>サクツケ</t>
    </rPh>
    <rPh sb="2" eb="4">
      <t>メンセキ</t>
    </rPh>
    <phoneticPr fontId="2"/>
  </si>
  <si>
    <t>頭羽数）</t>
    <rPh sb="0" eb="1">
      <t>アタマ</t>
    </rPh>
    <rPh sb="1" eb="2">
      <t>ハネ</t>
    </rPh>
    <rPh sb="2" eb="3">
      <t>カズ</t>
    </rPh>
    <phoneticPr fontId="2"/>
  </si>
  <si>
    <t>農産物の棚卸高</t>
    <rPh sb="0" eb="3">
      <t>ノウサンブツ</t>
    </rPh>
    <rPh sb="4" eb="6">
      <t>タナオロシ</t>
    </rPh>
    <rPh sb="6" eb="7">
      <t>ダカ</t>
    </rPh>
    <phoneticPr fontId="2"/>
  </si>
  <si>
    <t>（飼　育</t>
    <rPh sb="1" eb="2">
      <t>カ</t>
    </rPh>
    <rPh sb="3" eb="4">
      <t>イク</t>
    </rPh>
    <phoneticPr fontId="2"/>
  </si>
  <si>
    <t>田畑</t>
    <rPh sb="0" eb="1">
      <t>タ</t>
    </rPh>
    <rPh sb="1" eb="2">
      <t>ハタケ</t>
    </rPh>
    <phoneticPr fontId="2"/>
  </si>
  <si>
    <t>畜産物その他</t>
    <rPh sb="0" eb="3">
      <t>チクサンブツ</t>
    </rPh>
    <rPh sb="5" eb="6">
      <t>タ</t>
    </rPh>
    <phoneticPr fontId="2"/>
  </si>
  <si>
    <t>Ｃ　小　　計</t>
    <rPh sb="2" eb="3">
      <t>ショウ</t>
    </rPh>
    <rPh sb="5" eb="6">
      <t>ケイ</t>
    </rPh>
    <phoneticPr fontId="2"/>
  </si>
  <si>
    <t>Ｂ　小　　計</t>
    <rPh sb="2" eb="3">
      <t>ショウ</t>
    </rPh>
    <rPh sb="5" eb="6">
      <t>ケイ</t>
    </rPh>
    <phoneticPr fontId="2"/>
  </si>
  <si>
    <t>雑収入の内訳</t>
    <rPh sb="0" eb="3">
      <t>ザツシュウニュウ</t>
    </rPh>
    <rPh sb="4" eb="6">
      <t>ウチワケ</t>
    </rPh>
    <phoneticPr fontId="2"/>
  </si>
  <si>
    <t>区分</t>
    <rPh sb="0" eb="2">
      <t>クブン</t>
    </rPh>
    <phoneticPr fontId="2"/>
  </si>
  <si>
    <t>○減価償却費の計算</t>
    <rPh sb="1" eb="3">
      <t>ゲンカ</t>
    </rPh>
    <rPh sb="3" eb="5">
      <t>ショウキャク</t>
    </rPh>
    <rPh sb="5" eb="6">
      <t>ヒ</t>
    </rPh>
    <rPh sb="7" eb="9">
      <t>ケイサン</t>
    </rPh>
    <phoneticPr fontId="2"/>
  </si>
  <si>
    <t>取得</t>
    <rPh sb="0" eb="2">
      <t>シュトク</t>
    </rPh>
    <phoneticPr fontId="2"/>
  </si>
  <si>
    <t>償却の基礎</t>
    <rPh sb="0" eb="2">
      <t>ショウキャク</t>
    </rPh>
    <rPh sb="3" eb="5">
      <t>キソ</t>
    </rPh>
    <phoneticPr fontId="2"/>
  </si>
  <si>
    <r>
      <t>減価償却資産　　　　の名称等　　　　　</t>
    </r>
    <r>
      <rPr>
        <sz val="7"/>
        <rFont val="HG丸ｺﾞｼｯｸM-PRO"/>
        <family val="3"/>
        <charset val="128"/>
      </rPr>
      <t>（繰延資産を含む）</t>
    </r>
    <rPh sb="0" eb="2">
      <t>ゲンカ</t>
    </rPh>
    <rPh sb="2" eb="4">
      <t>ショウキャク</t>
    </rPh>
    <rPh sb="4" eb="6">
      <t>シサン</t>
    </rPh>
    <rPh sb="11" eb="14">
      <t>メイショウトウ</t>
    </rPh>
    <rPh sb="20" eb="22">
      <t>クリノベ</t>
    </rPh>
    <rPh sb="22" eb="24">
      <t>シサン</t>
    </rPh>
    <rPh sb="25" eb="26">
      <t>フク</t>
    </rPh>
    <phoneticPr fontId="2"/>
  </si>
  <si>
    <t>面積　　又は　　数量</t>
    <rPh sb="0" eb="2">
      <t>メンセキ</t>
    </rPh>
    <rPh sb="4" eb="5">
      <t>マタ</t>
    </rPh>
    <rPh sb="8" eb="10">
      <t>スウリョウ</t>
    </rPh>
    <phoneticPr fontId="2"/>
  </si>
  <si>
    <t>(成熟)</t>
    <rPh sb="1" eb="3">
      <t>セイジュク</t>
    </rPh>
    <phoneticPr fontId="2"/>
  </si>
  <si>
    <t>㋑</t>
    <phoneticPr fontId="2"/>
  </si>
  <si>
    <t>(償却保証額)</t>
    <rPh sb="1" eb="3">
      <t>ショウキャク</t>
    </rPh>
    <rPh sb="3" eb="5">
      <t>ホショウ</t>
    </rPh>
    <rPh sb="5" eb="6">
      <t>ガク</t>
    </rPh>
    <phoneticPr fontId="2"/>
  </si>
  <si>
    <t>㋺</t>
    <phoneticPr fontId="2"/>
  </si>
  <si>
    <t>になる金額</t>
    <rPh sb="3" eb="5">
      <t>キンガク</t>
    </rPh>
    <phoneticPr fontId="2"/>
  </si>
  <si>
    <r>
      <t>㋩</t>
    </r>
    <r>
      <rPr>
        <sz val="6"/>
        <rFont val="HG丸ｺﾞｼｯｸM-PRO"/>
        <family val="3"/>
        <charset val="128"/>
      </rPr>
      <t>償却率又は　　　</t>
    </r>
    <r>
      <rPr>
        <sz val="5"/>
        <rFont val="HG丸ｺﾞｼｯｸM-PRO"/>
        <family val="3"/>
        <charset val="128"/>
      </rPr>
      <t>改定償却率</t>
    </r>
    <rPh sb="1" eb="4">
      <t>ショウキャクリツ</t>
    </rPh>
    <rPh sb="4" eb="5">
      <t>マタ</t>
    </rPh>
    <rPh sb="9" eb="11">
      <t>カイテイ</t>
    </rPh>
    <rPh sb="11" eb="14">
      <t>ショウキャクリツ</t>
    </rPh>
    <phoneticPr fontId="2"/>
  </si>
  <si>
    <r>
      <t>㋥</t>
    </r>
    <r>
      <rPr>
        <sz val="7"/>
        <rFont val="HG丸ｺﾞｼｯｸM-PRO"/>
        <family val="3"/>
        <charset val="128"/>
      </rPr>
      <t>本年中の償却期間</t>
    </r>
    <rPh sb="1" eb="4">
      <t>ホンネンチュウ</t>
    </rPh>
    <rPh sb="5" eb="7">
      <t>ショウキャク</t>
    </rPh>
    <rPh sb="7" eb="9">
      <t>キカン</t>
    </rPh>
    <phoneticPr fontId="2"/>
  </si>
  <si>
    <t>耐用　　　　　　年数</t>
    <rPh sb="0" eb="2">
      <t>タイヨウ</t>
    </rPh>
    <rPh sb="8" eb="10">
      <t>ネンスウ</t>
    </rPh>
    <phoneticPr fontId="2"/>
  </si>
  <si>
    <t>償却　　　方法</t>
    <rPh sb="0" eb="2">
      <t>ショウキャク</t>
    </rPh>
    <rPh sb="5" eb="7">
      <t>ホウホウ</t>
    </rPh>
    <phoneticPr fontId="2"/>
  </si>
  <si>
    <r>
      <t>(</t>
    </r>
    <r>
      <rPr>
        <sz val="9"/>
        <rFont val="ＭＳ Ｐゴシック"/>
        <family val="3"/>
        <charset val="128"/>
      </rPr>
      <t>㋺</t>
    </r>
    <r>
      <rPr>
        <sz val="9"/>
        <rFont val="HG丸ｺﾞｼｯｸM-PRO"/>
        <family val="3"/>
        <charset val="128"/>
      </rPr>
      <t>×</t>
    </r>
    <r>
      <rPr>
        <sz val="9"/>
        <rFont val="ＭＳ Ｐゴシック"/>
        <family val="3"/>
        <charset val="128"/>
      </rPr>
      <t>㋩</t>
    </r>
    <r>
      <rPr>
        <sz val="9"/>
        <rFont val="HG丸ｺﾞｼｯｸM-PRO"/>
        <family val="3"/>
        <charset val="128"/>
      </rPr>
      <t>×</t>
    </r>
    <r>
      <rPr>
        <sz val="9"/>
        <rFont val="ＭＳ Ｐゴシック"/>
        <family val="3"/>
        <charset val="128"/>
      </rPr>
      <t>㋥</t>
    </r>
    <r>
      <rPr>
        <sz val="9"/>
        <rFont val="HG丸ｺﾞｼｯｸM-PRO"/>
        <family val="3"/>
        <charset val="128"/>
      </rPr>
      <t>)</t>
    </r>
    <phoneticPr fontId="2"/>
  </si>
  <si>
    <t>特別　　　　　　償却費</t>
    <rPh sb="0" eb="2">
      <t>トクベツ</t>
    </rPh>
    <rPh sb="8" eb="11">
      <t>ショウキャクヒ</t>
    </rPh>
    <phoneticPr fontId="2"/>
  </si>
  <si>
    <r>
      <t>(</t>
    </r>
    <r>
      <rPr>
        <sz val="9"/>
        <rFont val="ＭＳ Ｐゴシック"/>
        <family val="3"/>
        <charset val="128"/>
      </rPr>
      <t>㋭</t>
    </r>
    <r>
      <rPr>
        <sz val="9"/>
        <rFont val="HG丸ｺﾞｼｯｸM-PRO"/>
        <family val="3"/>
        <charset val="128"/>
      </rPr>
      <t>＋</t>
    </r>
    <r>
      <rPr>
        <sz val="9"/>
        <rFont val="ＭＳ Ｐゴシック"/>
        <family val="3"/>
        <charset val="128"/>
      </rPr>
      <t>㋬</t>
    </r>
    <r>
      <rPr>
        <sz val="9"/>
        <rFont val="HG丸ｺﾞｼｯｸM-PRO"/>
        <family val="3"/>
        <charset val="128"/>
      </rPr>
      <t>)</t>
    </r>
    <phoneticPr fontId="2"/>
  </si>
  <si>
    <r>
      <t>㋣</t>
    </r>
    <r>
      <rPr>
        <sz val="8"/>
        <rFont val="HG丸ｺﾞｼｯｸM-PRO"/>
        <family val="3"/>
        <charset val="128"/>
      </rPr>
      <t>本年分の償却費合計</t>
    </r>
    <rPh sb="1" eb="3">
      <t>ホンネン</t>
    </rPh>
    <rPh sb="3" eb="4">
      <t>ブン</t>
    </rPh>
    <rPh sb="5" eb="8">
      <t>ショウキャクヒ</t>
    </rPh>
    <rPh sb="8" eb="10">
      <t>ゴウケイ</t>
    </rPh>
    <phoneticPr fontId="2"/>
  </si>
  <si>
    <t>㋠</t>
    <phoneticPr fontId="2"/>
  </si>
  <si>
    <t>事業専　　　　　　　用割合</t>
    <rPh sb="0" eb="2">
      <t>ジギョウ</t>
    </rPh>
    <rPh sb="2" eb="3">
      <t>アツム</t>
    </rPh>
    <rPh sb="10" eb="11">
      <t>ヨウ</t>
    </rPh>
    <rPh sb="11" eb="13">
      <t>ワリアイ</t>
    </rPh>
    <phoneticPr fontId="2"/>
  </si>
  <si>
    <r>
      <t>(</t>
    </r>
    <r>
      <rPr>
        <sz val="9"/>
        <rFont val="ＭＳ Ｐゴシック"/>
        <family val="3"/>
        <charset val="128"/>
      </rPr>
      <t>㋣×㋠</t>
    </r>
    <r>
      <rPr>
        <sz val="9"/>
        <rFont val="HG丸ｺﾞｼｯｸM-PRO"/>
        <family val="3"/>
        <charset val="128"/>
      </rPr>
      <t>)</t>
    </r>
    <phoneticPr fontId="2"/>
  </si>
  <si>
    <t>未償却残高</t>
    <rPh sb="0" eb="3">
      <t>ミショウキャク</t>
    </rPh>
    <rPh sb="3" eb="5">
      <t>ザンダカ</t>
    </rPh>
    <phoneticPr fontId="2"/>
  </si>
  <si>
    <t>㋦</t>
    <phoneticPr fontId="2"/>
  </si>
  <si>
    <t>（期末残高)</t>
    <rPh sb="1" eb="3">
      <t>キマツ</t>
    </rPh>
    <rPh sb="3" eb="5">
      <t>ザンダカ</t>
    </rPh>
    <phoneticPr fontId="2"/>
  </si>
  <si>
    <t>○果樹・牛馬等の育成費用の計算（販売用の牛馬、受託した牛馬は除きます。）</t>
    <rPh sb="1" eb="3">
      <t>カジュ</t>
    </rPh>
    <rPh sb="4" eb="7">
      <t>ギュウバトウ</t>
    </rPh>
    <rPh sb="8" eb="10">
      <t>イクセイ</t>
    </rPh>
    <rPh sb="10" eb="12">
      <t>ヒヨウ</t>
    </rPh>
    <rPh sb="13" eb="15">
      <t>ケイサン</t>
    </rPh>
    <rPh sb="16" eb="19">
      <t>ハンバイヨウ</t>
    </rPh>
    <rPh sb="20" eb="22">
      <t>ギュウバ</t>
    </rPh>
    <rPh sb="23" eb="25">
      <t>ジュタク</t>
    </rPh>
    <rPh sb="27" eb="29">
      <t>ギュウバ</t>
    </rPh>
    <rPh sb="30" eb="31">
      <t>ノゾ</t>
    </rPh>
    <phoneticPr fontId="2"/>
  </si>
  <si>
    <t>果樹・牛馬等の名称</t>
    <rPh sb="0" eb="2">
      <t>カジュ</t>
    </rPh>
    <rPh sb="3" eb="6">
      <t>ギュウバトウ</t>
    </rPh>
    <rPh sb="7" eb="9">
      <t>メイショウ</t>
    </rPh>
    <phoneticPr fontId="2"/>
  </si>
  <si>
    <t>取得･生産･定植等の年月日</t>
    <rPh sb="0" eb="2">
      <t>シュトク</t>
    </rPh>
    <rPh sb="3" eb="5">
      <t>セイサン</t>
    </rPh>
    <rPh sb="6" eb="9">
      <t>テイショクトウ</t>
    </rPh>
    <rPh sb="10" eb="13">
      <t>ネンガッピ</t>
    </rPh>
    <phoneticPr fontId="2"/>
  </si>
  <si>
    <t>前年からの繰越額</t>
    <rPh sb="0" eb="2">
      <t>ゼンネン</t>
    </rPh>
    <rPh sb="5" eb="7">
      <t>クリコシ</t>
    </rPh>
    <rPh sb="7" eb="8">
      <t>ガク</t>
    </rPh>
    <phoneticPr fontId="2"/>
  </si>
  <si>
    <r>
      <t>㋺</t>
    </r>
    <r>
      <rPr>
        <sz val="8"/>
        <rFont val="HG丸ｺﾞｼｯｸM-PRO"/>
        <family val="3"/>
        <charset val="128"/>
      </rPr>
      <t>本年中の　　種苗費､種付料､素畜費</t>
    </r>
    <rPh sb="1" eb="4">
      <t>ホンネンチュウ</t>
    </rPh>
    <rPh sb="7" eb="9">
      <t>シュビョウ</t>
    </rPh>
    <rPh sb="9" eb="10">
      <t>ヒ</t>
    </rPh>
    <rPh sb="11" eb="13">
      <t>タネツケ</t>
    </rPh>
    <rPh sb="13" eb="14">
      <t>リョウ</t>
    </rPh>
    <rPh sb="15" eb="16">
      <t>ソ</t>
    </rPh>
    <rPh sb="16" eb="17">
      <t>チク</t>
    </rPh>
    <rPh sb="17" eb="18">
      <t>ヒ</t>
    </rPh>
    <phoneticPr fontId="2"/>
  </si>
  <si>
    <r>
      <t>㋩</t>
    </r>
    <r>
      <rPr>
        <sz val="8"/>
        <rFont val="HG丸ｺﾞｼｯｸM-PRO"/>
        <family val="3"/>
        <charset val="128"/>
      </rPr>
      <t>本年中の　肥料､農薬等　　の投下費用</t>
    </r>
    <rPh sb="1" eb="4">
      <t>ホンネンチュウ</t>
    </rPh>
    <rPh sb="6" eb="8">
      <t>ヒリョウ</t>
    </rPh>
    <rPh sb="9" eb="12">
      <t>ノウヤクトウ</t>
    </rPh>
    <rPh sb="15" eb="17">
      <t>トウカ</t>
    </rPh>
    <rPh sb="17" eb="19">
      <t>ヒヨウ</t>
    </rPh>
    <phoneticPr fontId="2"/>
  </si>
  <si>
    <r>
      <t>㋥　　　　　　　　</t>
    </r>
    <r>
      <rPr>
        <sz val="8"/>
        <rFont val="HG丸ｺﾞｼｯｸM-PRO"/>
        <family val="3"/>
        <charset val="128"/>
      </rPr>
      <t>小計　　　　(㋺＋㋩)</t>
    </r>
    <rPh sb="9" eb="11">
      <t>ショウケイ</t>
    </rPh>
    <phoneticPr fontId="2"/>
  </si>
  <si>
    <r>
      <t>㋭</t>
    </r>
    <r>
      <rPr>
        <sz val="8"/>
        <rFont val="HG丸ｺﾞｼｯｸM-PRO"/>
        <family val="3"/>
        <charset val="128"/>
      </rPr>
      <t>育成中の果樹等から生じた収入金額</t>
    </r>
    <rPh sb="1" eb="4">
      <t>イクセイチュウ</t>
    </rPh>
    <rPh sb="5" eb="8">
      <t>カジュトウ</t>
    </rPh>
    <rPh sb="10" eb="11">
      <t>ショウ</t>
    </rPh>
    <rPh sb="13" eb="15">
      <t>シュウニュウ</t>
    </rPh>
    <rPh sb="15" eb="17">
      <t>キンガク</t>
    </rPh>
    <phoneticPr fontId="2"/>
  </si>
  <si>
    <t>㋬本年に取得価格に加算する金額(㋥－㋭)</t>
    <rPh sb="1" eb="3">
      <t>ホンネン</t>
    </rPh>
    <rPh sb="4" eb="6">
      <t>シュトク</t>
    </rPh>
    <rPh sb="6" eb="8">
      <t>カカク</t>
    </rPh>
    <rPh sb="9" eb="11">
      <t>カサン</t>
    </rPh>
    <rPh sb="13" eb="15">
      <t>キンガク</t>
    </rPh>
    <phoneticPr fontId="2"/>
  </si>
  <si>
    <r>
      <t>㋣</t>
    </r>
    <r>
      <rPr>
        <sz val="8"/>
        <rFont val="HG丸ｺﾞｼｯｸM-PRO"/>
        <family val="3"/>
        <charset val="128"/>
      </rPr>
      <t>本年中に成熟したものの取得価格</t>
    </r>
    <rPh sb="1" eb="4">
      <t>ホンネンチュウ</t>
    </rPh>
    <rPh sb="5" eb="7">
      <t>セイジュク</t>
    </rPh>
    <rPh sb="12" eb="14">
      <t>シュトク</t>
    </rPh>
    <rPh sb="14" eb="16">
      <t>カカク</t>
    </rPh>
    <phoneticPr fontId="2"/>
  </si>
  <si>
    <r>
      <t>㋠</t>
    </r>
    <r>
      <rPr>
        <sz val="8"/>
        <rFont val="HG丸ｺﾞｼｯｸM-PRO"/>
        <family val="3"/>
        <charset val="128"/>
      </rPr>
      <t>翌年への　繰越額　　　　　　　　(㋑＋㋬－㋣)</t>
    </r>
    <rPh sb="1" eb="3">
      <t>ヨクネン</t>
    </rPh>
    <rPh sb="6" eb="8">
      <t>クリコシ</t>
    </rPh>
    <rPh sb="8" eb="9">
      <t>ガク</t>
    </rPh>
    <phoneticPr fontId="2"/>
  </si>
  <si>
    <t>㋺､㋩､㋭の　欄の金額の　　計算方法</t>
    <rPh sb="7" eb="8">
      <t>ラン</t>
    </rPh>
    <rPh sb="9" eb="11">
      <t>キンガク</t>
    </rPh>
    <rPh sb="14" eb="16">
      <t>ケイサン</t>
    </rPh>
    <rPh sb="16" eb="18">
      <t>ホウホウ</t>
    </rPh>
    <phoneticPr fontId="2"/>
  </si>
  <si>
    <t>Ａ　小　　計</t>
    <rPh sb="2" eb="3">
      <t>ショウ</t>
    </rPh>
    <rPh sb="5" eb="6">
      <t>ケイ</t>
    </rPh>
    <phoneticPr fontId="2"/>
  </si>
  <si>
    <t>市民税・県民税申告　収支内訳書（農業所得用）の書き方</t>
    <rPh sb="0" eb="3">
      <t>シミンゼイ</t>
    </rPh>
    <rPh sb="4" eb="7">
      <t>ケンミンゼイ</t>
    </rPh>
    <rPh sb="7" eb="9">
      <t>シンコク</t>
    </rPh>
    <rPh sb="10" eb="12">
      <t>シュウシ</t>
    </rPh>
    <rPh sb="12" eb="15">
      <t>ウチワケショ</t>
    </rPh>
    <rPh sb="16" eb="18">
      <t>ノウギョウ</t>
    </rPh>
    <rPh sb="18" eb="20">
      <t>ショトク</t>
    </rPh>
    <rPh sb="20" eb="21">
      <t>ヨウ</t>
    </rPh>
    <rPh sb="23" eb="24">
      <t>カ</t>
    </rPh>
    <rPh sb="25" eb="26">
      <t>カタ</t>
    </rPh>
    <phoneticPr fontId="2"/>
  </si>
  <si>
    <t>○収支内訳書の該当する箇所にそれぞれ記入してください。</t>
    <rPh sb="1" eb="3">
      <t>シュウシ</t>
    </rPh>
    <rPh sb="3" eb="6">
      <t>ウチワケショ</t>
    </rPh>
    <rPh sb="7" eb="9">
      <t>ガイトウ</t>
    </rPh>
    <rPh sb="11" eb="13">
      <t>カショ</t>
    </rPh>
    <rPh sb="18" eb="20">
      <t>キニュウ</t>
    </rPh>
    <phoneticPr fontId="2"/>
  </si>
  <si>
    <t>①販売金額</t>
    <rPh sb="1" eb="3">
      <t>ハンバイ</t>
    </rPh>
    <rPh sb="3" eb="5">
      <t>キンガク</t>
    </rPh>
    <phoneticPr fontId="2"/>
  </si>
  <si>
    <t>②家事消費・事業消費金額</t>
    <rPh sb="1" eb="3">
      <t>カジ</t>
    </rPh>
    <rPh sb="3" eb="5">
      <t>ショウヒ</t>
    </rPh>
    <rPh sb="6" eb="8">
      <t>ジギョウ</t>
    </rPh>
    <rPh sb="8" eb="10">
      <t>ショウヒ</t>
    </rPh>
    <rPh sb="10" eb="12">
      <t>キンガク</t>
    </rPh>
    <phoneticPr fontId="2"/>
  </si>
  <si>
    <t>③雑収入</t>
    <rPh sb="1" eb="4">
      <t>ザツシュウニュウ</t>
    </rPh>
    <phoneticPr fontId="2"/>
  </si>
  <si>
    <t>⑤・⑥農産物の棚卸高</t>
    <rPh sb="3" eb="6">
      <t>ノウサンブツ</t>
    </rPh>
    <rPh sb="7" eb="9">
      <t>タナオロシ</t>
    </rPh>
    <rPh sb="9" eb="10">
      <t>ダカ</t>
    </rPh>
    <phoneticPr fontId="2"/>
  </si>
  <si>
    <t>○収入金額の明細（裏面）</t>
    <rPh sb="1" eb="3">
      <t>シュウニュウ</t>
    </rPh>
    <rPh sb="3" eb="5">
      <t>キンガク</t>
    </rPh>
    <rPh sb="6" eb="8">
      <t>メイサイ</t>
    </rPh>
    <rPh sb="9" eb="11">
      <t>リメン</t>
    </rPh>
    <phoneticPr fontId="2"/>
  </si>
  <si>
    <t>農産物の棚卸高（期首・期末）</t>
    <rPh sb="0" eb="3">
      <t>ノウサンブツ</t>
    </rPh>
    <rPh sb="4" eb="6">
      <t>タナオロシ</t>
    </rPh>
    <rPh sb="6" eb="7">
      <t>ダカ</t>
    </rPh>
    <rPh sb="8" eb="10">
      <t>キシュ</t>
    </rPh>
    <rPh sb="11" eb="13">
      <t>キマツ</t>
    </rPh>
    <phoneticPr fontId="2"/>
  </si>
  <si>
    <t>収穫したり、販売した作物などの名称を記入します。なお、温室やビニールハウス等で収穫したものは、「特殊施設」欄に記入します。</t>
    <rPh sb="0" eb="2">
      <t>シュウカク</t>
    </rPh>
    <rPh sb="6" eb="8">
      <t>ハンバイ</t>
    </rPh>
    <rPh sb="10" eb="12">
      <t>サクモツ</t>
    </rPh>
    <rPh sb="15" eb="17">
      <t>メイショウ</t>
    </rPh>
    <rPh sb="18" eb="20">
      <t>キニュウ</t>
    </rPh>
    <rPh sb="27" eb="29">
      <t>オンシツ</t>
    </rPh>
    <rPh sb="37" eb="38">
      <t>トウ</t>
    </rPh>
    <rPh sb="39" eb="41">
      <t>シュウカク</t>
    </rPh>
    <rPh sb="48" eb="50">
      <t>トクシュ</t>
    </rPh>
    <rPh sb="50" eb="52">
      <t>シセツ</t>
    </rPh>
    <rPh sb="53" eb="54">
      <t>ラン</t>
    </rPh>
    <rPh sb="55" eb="57">
      <t>キニュウ</t>
    </rPh>
    <phoneticPr fontId="2"/>
  </si>
  <si>
    <t>農産物の種類品名等</t>
    <rPh sb="0" eb="3">
      <t>ノウサンブツ</t>
    </rPh>
    <rPh sb="4" eb="6">
      <t>シュルイ</t>
    </rPh>
    <rPh sb="6" eb="8">
      <t>ヒンメイ</t>
    </rPh>
    <rPh sb="8" eb="9">
      <t>トウ</t>
    </rPh>
    <phoneticPr fontId="2"/>
  </si>
  <si>
    <t>本年中の販売金額を記入します。なお、販売後、まだ実際に代金を受け取っていない場合でも、本年中に販売したものについては、すべて本年分の販売代金になります。</t>
    <rPh sb="0" eb="3">
      <t>ホンネンチュウ</t>
    </rPh>
    <rPh sb="4" eb="6">
      <t>ハンバイ</t>
    </rPh>
    <rPh sb="6" eb="8">
      <t>キンガク</t>
    </rPh>
    <rPh sb="9" eb="11">
      <t>キニュウ</t>
    </rPh>
    <rPh sb="18" eb="20">
      <t>ハンバイ</t>
    </rPh>
    <rPh sb="20" eb="21">
      <t>ゴ</t>
    </rPh>
    <rPh sb="24" eb="26">
      <t>ジッサイ</t>
    </rPh>
    <rPh sb="27" eb="29">
      <t>ダイキン</t>
    </rPh>
    <rPh sb="30" eb="31">
      <t>ウ</t>
    </rPh>
    <rPh sb="32" eb="33">
      <t>ト</t>
    </rPh>
    <rPh sb="38" eb="40">
      <t>バアイ</t>
    </rPh>
    <rPh sb="43" eb="46">
      <t>ホンネンチュウ</t>
    </rPh>
    <rPh sb="47" eb="49">
      <t>ハンバイ</t>
    </rPh>
    <rPh sb="62" eb="64">
      <t>ホンネン</t>
    </rPh>
    <rPh sb="64" eb="65">
      <t>ブン</t>
    </rPh>
    <rPh sb="66" eb="68">
      <t>ハンバイ</t>
    </rPh>
    <rPh sb="68" eb="70">
      <t>ダイキン</t>
    </rPh>
    <phoneticPr fontId="2"/>
  </si>
  <si>
    <t>家事消費・事業消費金額</t>
    <rPh sb="0" eb="2">
      <t>カジ</t>
    </rPh>
    <rPh sb="2" eb="4">
      <t>ショウヒ</t>
    </rPh>
    <rPh sb="5" eb="7">
      <t>ジギョウ</t>
    </rPh>
    <rPh sb="7" eb="9">
      <t>ショウヒ</t>
    </rPh>
    <rPh sb="9" eb="11">
      <t>キンガク</t>
    </rPh>
    <phoneticPr fontId="2"/>
  </si>
  <si>
    <t>農作物を家事及び事業（雇人費の現物支給など）のために消費した場合に、収穫した時の生産者販売価格により計算して記入します。</t>
    <rPh sb="0" eb="3">
      <t>ノウサクモツ</t>
    </rPh>
    <rPh sb="4" eb="6">
      <t>カジ</t>
    </rPh>
    <rPh sb="6" eb="7">
      <t>オヨ</t>
    </rPh>
    <rPh sb="8" eb="10">
      <t>ジギョウ</t>
    </rPh>
    <rPh sb="11" eb="12">
      <t>ヤトイ</t>
    </rPh>
    <rPh sb="12" eb="13">
      <t>ニン</t>
    </rPh>
    <rPh sb="13" eb="14">
      <t>ヒ</t>
    </rPh>
    <rPh sb="15" eb="17">
      <t>ゲンブツ</t>
    </rPh>
    <rPh sb="17" eb="19">
      <t>シキュウ</t>
    </rPh>
    <rPh sb="26" eb="28">
      <t>ショウヒ</t>
    </rPh>
    <rPh sb="30" eb="32">
      <t>バアイ</t>
    </rPh>
    <rPh sb="34" eb="36">
      <t>シュウカク</t>
    </rPh>
    <rPh sb="38" eb="39">
      <t>トキ</t>
    </rPh>
    <rPh sb="40" eb="43">
      <t>セイサンシャ</t>
    </rPh>
    <rPh sb="43" eb="45">
      <t>ハンバイ</t>
    </rPh>
    <rPh sb="45" eb="47">
      <t>カカク</t>
    </rPh>
    <rPh sb="50" eb="52">
      <t>ケイサン</t>
    </rPh>
    <rPh sb="54" eb="56">
      <t>キニュウ</t>
    </rPh>
    <phoneticPr fontId="2"/>
  </si>
  <si>
    <t>収穫時の生産者販売価格により計算して記入します。なお、米麦等の穀物以外の農産物で数量がわずかなものについては、棚卸しを省略しても差し支えありません。</t>
    <rPh sb="0" eb="2">
      <t>シュウカク</t>
    </rPh>
    <rPh sb="2" eb="3">
      <t>ジ</t>
    </rPh>
    <rPh sb="4" eb="7">
      <t>セイサンシャ</t>
    </rPh>
    <rPh sb="7" eb="9">
      <t>ハンバイ</t>
    </rPh>
    <rPh sb="9" eb="11">
      <t>カカク</t>
    </rPh>
    <rPh sb="14" eb="16">
      <t>ケイサン</t>
    </rPh>
    <rPh sb="18" eb="20">
      <t>キニュウ</t>
    </rPh>
    <rPh sb="27" eb="28">
      <t>コメ</t>
    </rPh>
    <rPh sb="28" eb="29">
      <t>ムギ</t>
    </rPh>
    <rPh sb="29" eb="30">
      <t>トウ</t>
    </rPh>
    <rPh sb="31" eb="33">
      <t>コクモツ</t>
    </rPh>
    <rPh sb="33" eb="35">
      <t>イガイ</t>
    </rPh>
    <rPh sb="36" eb="39">
      <t>ノウサンブツ</t>
    </rPh>
    <rPh sb="40" eb="42">
      <t>スウリョウ</t>
    </rPh>
    <rPh sb="55" eb="57">
      <t>タナオロ</t>
    </rPh>
    <rPh sb="59" eb="61">
      <t>ショウリャク</t>
    </rPh>
    <rPh sb="64" eb="65">
      <t>サ</t>
    </rPh>
    <rPh sb="66" eb="67">
      <t>ツカ</t>
    </rPh>
    <phoneticPr fontId="2"/>
  </si>
  <si>
    <t>受取共済金、出荷奨励金、野菜・鶏卵などの価格差補てん金、農作業受託料、事業分量分配金まどの名称と金額を記入します。</t>
    <rPh sb="0" eb="2">
      <t>ウケトリ</t>
    </rPh>
    <rPh sb="2" eb="4">
      <t>キョウサイ</t>
    </rPh>
    <rPh sb="4" eb="5">
      <t>キン</t>
    </rPh>
    <rPh sb="6" eb="8">
      <t>シュッカ</t>
    </rPh>
    <rPh sb="8" eb="11">
      <t>ショウレイキン</t>
    </rPh>
    <rPh sb="12" eb="14">
      <t>ヤサイ</t>
    </rPh>
    <rPh sb="15" eb="17">
      <t>ケイラン</t>
    </rPh>
    <rPh sb="20" eb="23">
      <t>カカクサ</t>
    </rPh>
    <rPh sb="23" eb="24">
      <t>ホ</t>
    </rPh>
    <rPh sb="26" eb="27">
      <t>キン</t>
    </rPh>
    <rPh sb="28" eb="31">
      <t>ノウサギョウ</t>
    </rPh>
    <rPh sb="31" eb="33">
      <t>ジュタク</t>
    </rPh>
    <rPh sb="33" eb="34">
      <t>リョウ</t>
    </rPh>
    <rPh sb="35" eb="37">
      <t>ジギョウ</t>
    </rPh>
    <rPh sb="37" eb="39">
      <t>ブンリョウ</t>
    </rPh>
    <rPh sb="39" eb="42">
      <t>ブンパイキン</t>
    </rPh>
    <rPh sb="45" eb="47">
      <t>メイショウ</t>
    </rPh>
    <rPh sb="48" eb="50">
      <t>キンガク</t>
    </rPh>
    <rPh sb="51" eb="53">
      <t>キニュウ</t>
    </rPh>
    <phoneticPr fontId="2"/>
  </si>
  <si>
    <t>○必要経費の各科目の具体例等</t>
    <rPh sb="1" eb="3">
      <t>ヒツヨウ</t>
    </rPh>
    <rPh sb="3" eb="5">
      <t>ケイヒ</t>
    </rPh>
    <rPh sb="6" eb="9">
      <t>カクカモク</t>
    </rPh>
    <rPh sb="10" eb="12">
      <t>グタイ</t>
    </rPh>
    <rPh sb="12" eb="13">
      <t>レイ</t>
    </rPh>
    <rPh sb="13" eb="14">
      <t>トウ</t>
    </rPh>
    <phoneticPr fontId="2"/>
  </si>
  <si>
    <t>⑧雇人費</t>
    <rPh sb="1" eb="2">
      <t>ヤトイ</t>
    </rPh>
    <rPh sb="2" eb="3">
      <t>ニン</t>
    </rPh>
    <rPh sb="3" eb="4">
      <t>ヒ</t>
    </rPh>
    <phoneticPr fontId="2"/>
  </si>
  <si>
    <t>⑨小作料・賃借料</t>
    <rPh sb="1" eb="4">
      <t>コサクリョウ</t>
    </rPh>
    <rPh sb="5" eb="8">
      <t>チンシャクリョウ</t>
    </rPh>
    <phoneticPr fontId="2"/>
  </si>
  <si>
    <t>⑩減価償却費</t>
    <rPh sb="1" eb="3">
      <t>ゲンカ</t>
    </rPh>
    <rPh sb="3" eb="5">
      <t>ショウキャク</t>
    </rPh>
    <rPh sb="5" eb="6">
      <t>ヒ</t>
    </rPh>
    <phoneticPr fontId="2"/>
  </si>
  <si>
    <t>⑪貸倒金</t>
    <rPh sb="1" eb="3">
      <t>カシダオレ</t>
    </rPh>
    <rPh sb="3" eb="4">
      <t>キン</t>
    </rPh>
    <phoneticPr fontId="2"/>
  </si>
  <si>
    <t>⑫利子割引料</t>
    <rPh sb="1" eb="3">
      <t>リシ</t>
    </rPh>
    <rPh sb="3" eb="6">
      <t>ワリビキリョウ</t>
    </rPh>
    <phoneticPr fontId="2"/>
  </si>
  <si>
    <t>種もみ、苗代、種いもなどの購入費</t>
    <rPh sb="0" eb="1">
      <t>タネ</t>
    </rPh>
    <rPh sb="4" eb="5">
      <t>ナエ</t>
    </rPh>
    <rPh sb="5" eb="6">
      <t>ダイ</t>
    </rPh>
    <rPh sb="7" eb="8">
      <t>タネ</t>
    </rPh>
    <rPh sb="13" eb="16">
      <t>コウニュウヒ</t>
    </rPh>
    <phoneticPr fontId="2"/>
  </si>
  <si>
    <t>㋩素畜費</t>
    <rPh sb="1" eb="2">
      <t>ソ</t>
    </rPh>
    <rPh sb="2" eb="3">
      <t>チク</t>
    </rPh>
    <rPh sb="3" eb="4">
      <t>ヒ</t>
    </rPh>
    <phoneticPr fontId="2"/>
  </si>
  <si>
    <t>子牛、子豚、ひななどの取得費及び種付料</t>
    <rPh sb="0" eb="1">
      <t>コ</t>
    </rPh>
    <rPh sb="1" eb="2">
      <t>ウシ</t>
    </rPh>
    <rPh sb="3" eb="5">
      <t>コブタ</t>
    </rPh>
    <rPh sb="11" eb="13">
      <t>シュトク</t>
    </rPh>
    <rPh sb="13" eb="14">
      <t>ヒ</t>
    </rPh>
    <rPh sb="14" eb="15">
      <t>オヨ</t>
    </rPh>
    <rPh sb="16" eb="18">
      <t>タネツケ</t>
    </rPh>
    <rPh sb="18" eb="19">
      <t>リョウ</t>
    </rPh>
    <phoneticPr fontId="2"/>
  </si>
  <si>
    <t>㋭飼料費</t>
    <rPh sb="1" eb="3">
      <t>シリョウ</t>
    </rPh>
    <rPh sb="3" eb="4">
      <t>ヒ</t>
    </rPh>
    <phoneticPr fontId="2"/>
  </si>
  <si>
    <t>飼料の購入費用</t>
    <rPh sb="0" eb="2">
      <t>シリョウ</t>
    </rPh>
    <rPh sb="3" eb="5">
      <t>コウニュウ</t>
    </rPh>
    <rPh sb="5" eb="7">
      <t>ヒヨウ</t>
    </rPh>
    <phoneticPr fontId="2"/>
  </si>
  <si>
    <t>農業用倉庫、農機具等の修理代、農業用自動車の車検代</t>
    <rPh sb="0" eb="3">
      <t>ノウギョウヨウ</t>
    </rPh>
    <rPh sb="3" eb="5">
      <t>ソウコ</t>
    </rPh>
    <rPh sb="6" eb="10">
      <t>ノウキグトウ</t>
    </rPh>
    <rPh sb="11" eb="14">
      <t>シュウリダイ</t>
    </rPh>
    <rPh sb="15" eb="18">
      <t>ノウギョウヨウ</t>
    </rPh>
    <rPh sb="18" eb="21">
      <t>ジドウシャ</t>
    </rPh>
    <rPh sb="22" eb="24">
      <t>シャケン</t>
    </rPh>
    <rPh sb="24" eb="25">
      <t>ダイ</t>
    </rPh>
    <phoneticPr fontId="2"/>
  </si>
  <si>
    <t>農業用に使用した電気料、水道料、ガス代、灯油やガソリン代などの燃料費</t>
    <rPh sb="0" eb="3">
      <t>ノウギョウヨウ</t>
    </rPh>
    <rPh sb="4" eb="6">
      <t>シヨウ</t>
    </rPh>
    <rPh sb="8" eb="10">
      <t>デンキ</t>
    </rPh>
    <rPh sb="10" eb="11">
      <t>リョウ</t>
    </rPh>
    <rPh sb="12" eb="15">
      <t>スイドウリョウ</t>
    </rPh>
    <rPh sb="18" eb="19">
      <t>ダイ</t>
    </rPh>
    <rPh sb="20" eb="22">
      <t>トウユ</t>
    </rPh>
    <rPh sb="27" eb="28">
      <t>ダイ</t>
    </rPh>
    <rPh sb="31" eb="34">
      <t>ネンリョウヒ</t>
    </rPh>
    <phoneticPr fontId="2"/>
  </si>
  <si>
    <t>㋕土地改良費</t>
    <rPh sb="1" eb="3">
      <t>トチ</t>
    </rPh>
    <rPh sb="3" eb="5">
      <t>カイリョウ</t>
    </rPh>
    <rPh sb="5" eb="6">
      <t>ヒ</t>
    </rPh>
    <phoneticPr fontId="2"/>
  </si>
  <si>
    <t>毎年同程度の規模で作付けをする未収穫農産物や毎年同程度の数量を翌年へ繰り越す農産物以外の資材については、棚卸しを省略しても差し支えありません。販売の目的で飼育する牛、馬、豚、鶏などについては、取得価格に年末までの育成費用を加算して記入します。</t>
    <rPh sb="0" eb="2">
      <t>マイトシ</t>
    </rPh>
    <rPh sb="2" eb="5">
      <t>ドウテイド</t>
    </rPh>
    <rPh sb="6" eb="8">
      <t>キボ</t>
    </rPh>
    <rPh sb="9" eb="11">
      <t>サクツ</t>
    </rPh>
    <rPh sb="15" eb="18">
      <t>ミシュウカク</t>
    </rPh>
    <rPh sb="18" eb="21">
      <t>ノウサンブツ</t>
    </rPh>
    <rPh sb="22" eb="24">
      <t>マイトシ</t>
    </rPh>
    <rPh sb="24" eb="27">
      <t>ドウテイド</t>
    </rPh>
    <rPh sb="28" eb="30">
      <t>スウリョウ</t>
    </rPh>
    <rPh sb="31" eb="33">
      <t>ヨクネン</t>
    </rPh>
    <rPh sb="34" eb="35">
      <t>ク</t>
    </rPh>
    <rPh sb="36" eb="37">
      <t>コ</t>
    </rPh>
    <rPh sb="38" eb="41">
      <t>ノウサンブツ</t>
    </rPh>
    <rPh sb="41" eb="43">
      <t>イガイ</t>
    </rPh>
    <rPh sb="44" eb="46">
      <t>シザイ</t>
    </rPh>
    <rPh sb="52" eb="54">
      <t>タナオロ</t>
    </rPh>
    <rPh sb="56" eb="58">
      <t>ショウリャク</t>
    </rPh>
    <rPh sb="61" eb="62">
      <t>サ</t>
    </rPh>
    <rPh sb="63" eb="64">
      <t>ツカ</t>
    </rPh>
    <rPh sb="71" eb="73">
      <t>ハンバイ</t>
    </rPh>
    <rPh sb="74" eb="76">
      <t>モクテキ</t>
    </rPh>
    <rPh sb="77" eb="79">
      <t>シイク</t>
    </rPh>
    <rPh sb="81" eb="82">
      <t>ウシ</t>
    </rPh>
    <rPh sb="83" eb="84">
      <t>ウマ</t>
    </rPh>
    <rPh sb="85" eb="86">
      <t>ブタ</t>
    </rPh>
    <rPh sb="87" eb="88">
      <t>ニワトリ</t>
    </rPh>
    <rPh sb="96" eb="98">
      <t>シュトク</t>
    </rPh>
    <rPh sb="98" eb="100">
      <t>カカク</t>
    </rPh>
    <rPh sb="101" eb="103">
      <t>ネンマツ</t>
    </rPh>
    <rPh sb="106" eb="108">
      <t>イクセイ</t>
    </rPh>
    <rPh sb="108" eb="110">
      <t>ヒヨウ</t>
    </rPh>
    <rPh sb="111" eb="113">
      <t>カサン</t>
    </rPh>
    <rPh sb="115" eb="117">
      <t>キニュウ</t>
    </rPh>
    <phoneticPr fontId="2"/>
  </si>
  <si>
    <t>収支内訳書裏面の「果樹・牛馬等の育成費用」欄の㋶の金額を記入します。</t>
    <rPh sb="0" eb="2">
      <t>シュウシ</t>
    </rPh>
    <rPh sb="2" eb="5">
      <t>ウチワケショ</t>
    </rPh>
    <rPh sb="5" eb="7">
      <t>リメン</t>
    </rPh>
    <rPh sb="9" eb="11">
      <t>カジュ</t>
    </rPh>
    <rPh sb="12" eb="15">
      <t>ギュウバトウ</t>
    </rPh>
    <rPh sb="16" eb="18">
      <t>イクセイ</t>
    </rPh>
    <rPh sb="18" eb="20">
      <t>ヒヨウ</t>
    </rPh>
    <rPh sb="21" eb="22">
      <t>ラン</t>
    </rPh>
    <rPh sb="25" eb="27">
      <t>キンガク</t>
    </rPh>
    <rPh sb="28" eb="30">
      <t>キニュウ</t>
    </rPh>
    <phoneticPr fontId="2"/>
  </si>
  <si>
    <t>［専従者控除について］</t>
    <rPh sb="1" eb="4">
      <t>センジュウシャ</t>
    </rPh>
    <rPh sb="4" eb="6">
      <t>コウジョ</t>
    </rPh>
    <phoneticPr fontId="2"/>
  </si>
  <si>
    <t>あなたと生計を一にしている配偶者やその他の１５歳以上の親族が本年中に６ヶ月を越える期間、事業に専ら従事している場合、その事業に従事している親族(事業専従者)一人につき、(１)と(２)のいずれか少ないほうの金額を必要経費にすることができます。</t>
    <rPh sb="4" eb="6">
      <t>セイケイ</t>
    </rPh>
    <rPh sb="7" eb="8">
      <t>イツ</t>
    </rPh>
    <rPh sb="13" eb="16">
      <t>ハイグウシャ</t>
    </rPh>
    <rPh sb="19" eb="20">
      <t>タ</t>
    </rPh>
    <rPh sb="23" eb="26">
      <t>サイイジョウ</t>
    </rPh>
    <rPh sb="27" eb="29">
      <t>シンゾク</t>
    </rPh>
    <rPh sb="30" eb="33">
      <t>ホンネンチュウ</t>
    </rPh>
    <rPh sb="36" eb="37">
      <t>ゲツ</t>
    </rPh>
    <rPh sb="38" eb="39">
      <t>コ</t>
    </rPh>
    <rPh sb="41" eb="43">
      <t>キカン</t>
    </rPh>
    <rPh sb="44" eb="46">
      <t>ジギョウ</t>
    </rPh>
    <rPh sb="47" eb="48">
      <t>モッパ</t>
    </rPh>
    <rPh sb="49" eb="51">
      <t>ジュウジ</t>
    </rPh>
    <rPh sb="55" eb="57">
      <t>バアイ</t>
    </rPh>
    <rPh sb="60" eb="62">
      <t>ジギョウ</t>
    </rPh>
    <rPh sb="63" eb="65">
      <t>ジュウジ</t>
    </rPh>
    <rPh sb="69" eb="71">
      <t>シンゾク</t>
    </rPh>
    <rPh sb="72" eb="74">
      <t>ジギョウ</t>
    </rPh>
    <rPh sb="74" eb="77">
      <t>センジュウシャ</t>
    </rPh>
    <rPh sb="78" eb="80">
      <t>イチニン</t>
    </rPh>
    <rPh sb="96" eb="97">
      <t>スク</t>
    </rPh>
    <rPh sb="102" eb="104">
      <t>キンガク</t>
    </rPh>
    <rPh sb="105" eb="107">
      <t>ヒツヨウ</t>
    </rPh>
    <rPh sb="107" eb="109">
      <t>ケイヒ</t>
    </rPh>
    <phoneticPr fontId="2"/>
  </si>
  <si>
    <t>８６万円(その事業専従者が配偶者以外の親族である場合は、５０万円）</t>
    <rPh sb="2" eb="4">
      <t>マンエン</t>
    </rPh>
    <rPh sb="7" eb="9">
      <t>ジギョウ</t>
    </rPh>
    <rPh sb="9" eb="12">
      <t>センジュウシャ</t>
    </rPh>
    <rPh sb="13" eb="16">
      <t>ハイグウシャ</t>
    </rPh>
    <rPh sb="16" eb="18">
      <t>イガイ</t>
    </rPh>
    <rPh sb="19" eb="21">
      <t>シンゾク</t>
    </rPh>
    <rPh sb="24" eb="26">
      <t>バアイ</t>
    </rPh>
    <rPh sb="30" eb="32">
      <t>マンエン</t>
    </rPh>
    <phoneticPr fontId="2"/>
  </si>
  <si>
    <t>「雇人費の内訳」欄</t>
    <rPh sb="1" eb="2">
      <t>ヤトイ</t>
    </rPh>
    <rPh sb="2" eb="3">
      <t>ニン</t>
    </rPh>
    <rPh sb="3" eb="4">
      <t>ヒ</t>
    </rPh>
    <rPh sb="5" eb="7">
      <t>ウチワケ</t>
    </rPh>
    <rPh sb="8" eb="9">
      <t>ラン</t>
    </rPh>
    <phoneticPr fontId="2"/>
  </si>
  <si>
    <t>期間雇人(年雇人)の場合には氏名・住所を、臨時雇人の場合には作業名を記入します。</t>
    <rPh sb="0" eb="2">
      <t>キカン</t>
    </rPh>
    <rPh sb="2" eb="3">
      <t>ヤト</t>
    </rPh>
    <rPh sb="3" eb="4">
      <t>ニン</t>
    </rPh>
    <rPh sb="5" eb="6">
      <t>ネン</t>
    </rPh>
    <rPh sb="6" eb="7">
      <t>ヤト</t>
    </rPh>
    <rPh sb="7" eb="8">
      <t>ニン</t>
    </rPh>
    <rPh sb="10" eb="12">
      <t>バアイ</t>
    </rPh>
    <rPh sb="14" eb="16">
      <t>シメイ</t>
    </rPh>
    <rPh sb="17" eb="19">
      <t>ジュウショ</t>
    </rPh>
    <rPh sb="21" eb="23">
      <t>リンジ</t>
    </rPh>
    <rPh sb="23" eb="24">
      <t>ヤト</t>
    </rPh>
    <rPh sb="24" eb="25">
      <t>ニン</t>
    </rPh>
    <rPh sb="26" eb="28">
      <t>バアイ</t>
    </rPh>
    <rPh sb="30" eb="32">
      <t>サギョウ</t>
    </rPh>
    <rPh sb="32" eb="33">
      <t>メイ</t>
    </rPh>
    <rPh sb="34" eb="36">
      <t>キニュウ</t>
    </rPh>
    <phoneticPr fontId="2"/>
  </si>
  <si>
    <t>「小作料、賃借料の内訳」欄</t>
    <rPh sb="1" eb="4">
      <t>コサクリョウ</t>
    </rPh>
    <rPh sb="5" eb="8">
      <t>チンシャクリョウ</t>
    </rPh>
    <rPh sb="9" eb="11">
      <t>ウチワケ</t>
    </rPh>
    <rPh sb="12" eb="13">
      <t>ラン</t>
    </rPh>
    <phoneticPr fontId="2"/>
  </si>
  <si>
    <t>小作料、賃借料等の別</t>
    <rPh sb="0" eb="3">
      <t>コサクリョウ</t>
    </rPh>
    <rPh sb="4" eb="7">
      <t>チンシャクリョウ</t>
    </rPh>
    <rPh sb="7" eb="8">
      <t>トウ</t>
    </rPh>
    <rPh sb="9" eb="10">
      <t>ベツ</t>
    </rPh>
    <phoneticPr fontId="2"/>
  </si>
  <si>
    <t>小作料、賃借料、機械等の借料などの別を記入します。</t>
    <rPh sb="0" eb="3">
      <t>コサクリョウ</t>
    </rPh>
    <rPh sb="4" eb="7">
      <t>チンシャクリョウ</t>
    </rPh>
    <rPh sb="8" eb="11">
      <t>キカイトウ</t>
    </rPh>
    <rPh sb="12" eb="14">
      <t>シャクリョウ</t>
    </rPh>
    <rPh sb="17" eb="18">
      <t>ベツ</t>
    </rPh>
    <rPh sb="19" eb="21">
      <t>キニュウ</t>
    </rPh>
    <phoneticPr fontId="2"/>
  </si>
  <si>
    <t>具体例</t>
    <rPh sb="0" eb="2">
      <t>グタイ</t>
    </rPh>
    <rPh sb="2" eb="3">
      <t>レイ</t>
    </rPh>
    <phoneticPr fontId="2"/>
  </si>
  <si>
    <t>【宮城県名取市】</t>
    <rPh sb="1" eb="4">
      <t>ミヤギケン</t>
    </rPh>
    <rPh sb="4" eb="7">
      <t>ナトリシ</t>
    </rPh>
    <phoneticPr fontId="2"/>
  </si>
  <si>
    <t>(</t>
    <phoneticPr fontId="2"/>
  </si>
  <si>
    <t>歳)</t>
    <rPh sb="0" eb="1">
      <t>サイ</t>
    </rPh>
    <phoneticPr fontId="2"/>
  </si>
  <si>
    <t>その他（</t>
    <rPh sb="2" eb="3">
      <t>タ</t>
    </rPh>
    <phoneticPr fontId="2"/>
  </si>
  <si>
    <t>人分)</t>
    <rPh sb="0" eb="2">
      <t>ニンブン</t>
    </rPh>
    <phoneticPr fontId="2"/>
  </si>
  <si>
    <t>/12</t>
    <phoneticPr fontId="2"/>
  </si>
  <si>
    <t>合計　　　          　　（Ａ＋Ｂ＋Ｃ）</t>
    <rPh sb="0" eb="2">
      <t>ゴウケイ</t>
    </rPh>
    <phoneticPr fontId="2"/>
  </si>
  <si>
    <t>農産物計　　　       　(Ａ＋Ｂ)</t>
    <rPh sb="0" eb="3">
      <t>ノウサンブツ</t>
    </rPh>
    <rPh sb="3" eb="4">
      <t>ケイ</t>
    </rPh>
    <phoneticPr fontId="2"/>
  </si>
  <si>
    <t>収入に関する事項</t>
    <rPh sb="0" eb="2">
      <t>シュウニュウ</t>
    </rPh>
    <rPh sb="3" eb="4">
      <t>カン</t>
    </rPh>
    <rPh sb="6" eb="8">
      <t>ジコウ</t>
    </rPh>
    <phoneticPr fontId="2"/>
  </si>
  <si>
    <t>過年度産米精算金等は各々の年度では確定しておらず、もらった年の収入としてください。</t>
    <rPh sb="0" eb="1">
      <t>カ</t>
    </rPh>
    <rPh sb="1" eb="3">
      <t>ネンド</t>
    </rPh>
    <rPh sb="3" eb="4">
      <t>サン</t>
    </rPh>
    <rPh sb="4" eb="5">
      <t>マイ</t>
    </rPh>
    <rPh sb="5" eb="9">
      <t>セイサンキントウ</t>
    </rPh>
    <rPh sb="10" eb="12">
      <t>オノオノ</t>
    </rPh>
    <rPh sb="13" eb="15">
      <t>ネンド</t>
    </rPh>
    <rPh sb="17" eb="19">
      <t>カクテイ</t>
    </rPh>
    <rPh sb="29" eb="30">
      <t>トシ</t>
    </rPh>
    <rPh sb="31" eb="33">
      <t>シュウニュウ</t>
    </rPh>
    <phoneticPr fontId="2"/>
  </si>
  <si>
    <t>地区とも補償の金額も収入になるのか。また、転作奨励金はどうなるのか。</t>
    <rPh sb="0" eb="2">
      <t>チク</t>
    </rPh>
    <rPh sb="4" eb="6">
      <t>ホショウ</t>
    </rPh>
    <rPh sb="7" eb="9">
      <t>キンガク</t>
    </rPh>
    <rPh sb="10" eb="12">
      <t>シュウニュウ</t>
    </rPh>
    <rPh sb="21" eb="23">
      <t>テンサク</t>
    </rPh>
    <rPh sb="23" eb="26">
      <t>ショウレイキン</t>
    </rPh>
    <phoneticPr fontId="2"/>
  </si>
  <si>
    <t>原則は、農業の雑収入となります。</t>
    <rPh sb="0" eb="2">
      <t>ゲンソク</t>
    </rPh>
    <rPh sb="4" eb="6">
      <t>ノウギョウ</t>
    </rPh>
    <rPh sb="7" eb="8">
      <t>ザツ</t>
    </rPh>
    <rPh sb="8" eb="10">
      <t>シュウニュウ</t>
    </rPh>
    <phoneticPr fontId="2"/>
  </si>
  <si>
    <t>出荷せず、親戚へ安価で販売しているほかは、飯米のみである。この場合申告しなくてもいいのか。</t>
    <rPh sb="0" eb="2">
      <t>シュッカ</t>
    </rPh>
    <rPh sb="5" eb="7">
      <t>シンセキ</t>
    </rPh>
    <rPh sb="8" eb="10">
      <t>アンカ</t>
    </rPh>
    <rPh sb="11" eb="13">
      <t>ハンバイ</t>
    </rPh>
    <rPh sb="21" eb="23">
      <t>ハンマイ</t>
    </rPh>
    <rPh sb="31" eb="33">
      <t>バアイ</t>
    </rPh>
    <rPh sb="33" eb="35">
      <t>シンコク</t>
    </rPh>
    <phoneticPr fontId="2"/>
  </si>
  <si>
    <t>相手が親戚でも販売している場合は申告が必要です。また、安価で販売していても通常他に販売する価格で計上する必要があります。</t>
    <rPh sb="0" eb="2">
      <t>アイテ</t>
    </rPh>
    <rPh sb="3" eb="5">
      <t>シンセキ</t>
    </rPh>
    <rPh sb="7" eb="9">
      <t>ハンバイ</t>
    </rPh>
    <rPh sb="13" eb="15">
      <t>バアイ</t>
    </rPh>
    <rPh sb="16" eb="18">
      <t>シンコク</t>
    </rPh>
    <rPh sb="19" eb="21">
      <t>ヒツヨウ</t>
    </rPh>
    <rPh sb="27" eb="29">
      <t>アンカ</t>
    </rPh>
    <rPh sb="30" eb="32">
      <t>ハンバイ</t>
    </rPh>
    <rPh sb="37" eb="39">
      <t>ツウジョウ</t>
    </rPh>
    <rPh sb="39" eb="40">
      <t>タ</t>
    </rPh>
    <rPh sb="41" eb="43">
      <t>ハンバイ</t>
    </rPh>
    <rPh sb="45" eb="47">
      <t>カカク</t>
    </rPh>
    <rPh sb="48" eb="50">
      <t>ケイジョウ</t>
    </rPh>
    <rPh sb="52" eb="54">
      <t>ヒツヨウ</t>
    </rPh>
    <phoneticPr fontId="2"/>
  </si>
  <si>
    <t>全てを農協に出荷して、食べる分は他から購入している場合はどのように計上するのか。</t>
    <rPh sb="0" eb="1">
      <t>スベ</t>
    </rPh>
    <rPh sb="3" eb="5">
      <t>ノウキョウ</t>
    </rPh>
    <rPh sb="6" eb="8">
      <t>シュッカ</t>
    </rPh>
    <rPh sb="11" eb="12">
      <t>タ</t>
    </rPh>
    <rPh sb="14" eb="15">
      <t>ブン</t>
    </rPh>
    <rPh sb="16" eb="17">
      <t>タ</t>
    </rPh>
    <rPh sb="19" eb="21">
      <t>コウニュウ</t>
    </rPh>
    <rPh sb="25" eb="27">
      <t>バアイ</t>
    </rPh>
    <rPh sb="33" eb="35">
      <t>ケイジョウ</t>
    </rPh>
    <phoneticPr fontId="2"/>
  </si>
  <si>
    <t>農協に出荷した分は収入になり、購入した分は収入にも経費にも含められません。</t>
    <rPh sb="0" eb="2">
      <t>ノウキョウ</t>
    </rPh>
    <rPh sb="3" eb="5">
      <t>シュッカ</t>
    </rPh>
    <rPh sb="7" eb="8">
      <t>ブン</t>
    </rPh>
    <rPh sb="9" eb="11">
      <t>シュウニュウ</t>
    </rPh>
    <rPh sb="15" eb="17">
      <t>コウニュウ</t>
    </rPh>
    <rPh sb="19" eb="20">
      <t>ブン</t>
    </rPh>
    <rPh sb="21" eb="23">
      <t>シュウニュウ</t>
    </rPh>
    <rPh sb="25" eb="27">
      <t>ケイヒ</t>
    </rPh>
    <rPh sb="29" eb="30">
      <t>フク</t>
    </rPh>
    <phoneticPr fontId="2"/>
  </si>
  <si>
    <t>必要経費に関する事項</t>
    <rPh sb="0" eb="2">
      <t>ヒツヨウ</t>
    </rPh>
    <rPh sb="2" eb="4">
      <t>ケイヒ</t>
    </rPh>
    <rPh sb="5" eb="6">
      <t>カン</t>
    </rPh>
    <rPh sb="8" eb="10">
      <t>ジコウ</t>
    </rPh>
    <phoneticPr fontId="2"/>
  </si>
  <si>
    <t>共同で購入する農機具が１０万円を超える場合であっても、各農家負担分が１０万円未満であれば必要経費（農具費）でみてもよいのか。</t>
    <rPh sb="0" eb="2">
      <t>キョウドウ</t>
    </rPh>
    <rPh sb="3" eb="5">
      <t>コウニュウ</t>
    </rPh>
    <rPh sb="7" eb="10">
      <t>ノウキグ</t>
    </rPh>
    <rPh sb="13" eb="15">
      <t>マンエン</t>
    </rPh>
    <rPh sb="16" eb="17">
      <t>コ</t>
    </rPh>
    <rPh sb="19" eb="21">
      <t>バアイ</t>
    </rPh>
    <rPh sb="27" eb="30">
      <t>カクノウカ</t>
    </rPh>
    <rPh sb="30" eb="32">
      <t>フタン</t>
    </rPh>
    <rPh sb="32" eb="33">
      <t>ブン</t>
    </rPh>
    <rPh sb="36" eb="38">
      <t>マンエン</t>
    </rPh>
    <rPh sb="38" eb="40">
      <t>ミマン</t>
    </rPh>
    <rPh sb="44" eb="46">
      <t>ヒツヨウ</t>
    </rPh>
    <rPh sb="46" eb="48">
      <t>ケイヒ</t>
    </rPh>
    <rPh sb="49" eb="51">
      <t>ノウグ</t>
    </rPh>
    <rPh sb="51" eb="52">
      <t>ヒ</t>
    </rPh>
    <phoneticPr fontId="2"/>
  </si>
  <si>
    <t>個々の農家の負担分がいくらであっても、農機具本体の価格が１０万円を超える場合は償却資産として計上する必要があります。</t>
    <rPh sb="0" eb="2">
      <t>ココ</t>
    </rPh>
    <rPh sb="3" eb="5">
      <t>ノウカ</t>
    </rPh>
    <rPh sb="6" eb="8">
      <t>フタン</t>
    </rPh>
    <rPh sb="8" eb="9">
      <t>ブン</t>
    </rPh>
    <rPh sb="19" eb="22">
      <t>ノウキグ</t>
    </rPh>
    <rPh sb="22" eb="24">
      <t>ホンタイ</t>
    </rPh>
    <rPh sb="25" eb="27">
      <t>カカク</t>
    </rPh>
    <rPh sb="30" eb="32">
      <t>マンエン</t>
    </rPh>
    <rPh sb="33" eb="34">
      <t>コ</t>
    </rPh>
    <rPh sb="36" eb="38">
      <t>バアイ</t>
    </rPh>
    <rPh sb="39" eb="41">
      <t>ショウキャク</t>
    </rPh>
    <rPh sb="41" eb="43">
      <t>シサン</t>
    </rPh>
    <rPh sb="46" eb="48">
      <t>ケイジョウ</t>
    </rPh>
    <rPh sb="50" eb="52">
      <t>ヒツヨウ</t>
    </rPh>
    <phoneticPr fontId="2"/>
  </si>
  <si>
    <t>人に作業のお手伝いをお願いして、労賃の代わりに米で現物支給している場合の計上はどうなるのか。</t>
    <rPh sb="0" eb="1">
      <t>ヒト</t>
    </rPh>
    <rPh sb="2" eb="4">
      <t>サギョウ</t>
    </rPh>
    <rPh sb="6" eb="8">
      <t>テツダ</t>
    </rPh>
    <rPh sb="11" eb="12">
      <t>ネガ</t>
    </rPh>
    <rPh sb="16" eb="18">
      <t>ロウチン</t>
    </rPh>
    <rPh sb="19" eb="20">
      <t>カ</t>
    </rPh>
    <rPh sb="23" eb="24">
      <t>コメ</t>
    </rPh>
    <rPh sb="25" eb="27">
      <t>ゲンブツ</t>
    </rPh>
    <rPh sb="27" eb="29">
      <t>シキュウ</t>
    </rPh>
    <rPh sb="33" eb="35">
      <t>バアイ</t>
    </rPh>
    <rPh sb="36" eb="38">
      <t>ケイジョウ</t>
    </rPh>
    <phoneticPr fontId="2"/>
  </si>
  <si>
    <t>保有米で支払い分については、必要経費として雇人費で計上することができます。</t>
    <rPh sb="0" eb="3">
      <t>ホユウマイ</t>
    </rPh>
    <rPh sb="4" eb="6">
      <t>シハラ</t>
    </rPh>
    <rPh sb="7" eb="8">
      <t>ブン</t>
    </rPh>
    <rPh sb="14" eb="16">
      <t>ヒツヨウ</t>
    </rPh>
    <rPh sb="16" eb="18">
      <t>ケイヒ</t>
    </rPh>
    <rPh sb="21" eb="22">
      <t>ヤトイ</t>
    </rPh>
    <rPh sb="22" eb="23">
      <t>ニン</t>
    </rPh>
    <rPh sb="23" eb="24">
      <t>ピ</t>
    </rPh>
    <rPh sb="25" eb="27">
      <t>ケイジョウ</t>
    </rPh>
    <phoneticPr fontId="2"/>
  </si>
  <si>
    <t>雇人費はどのように計算すればいいのか。</t>
    <rPh sb="0" eb="1">
      <t>ヤトイ</t>
    </rPh>
    <rPh sb="1" eb="2">
      <t>ニン</t>
    </rPh>
    <rPh sb="2" eb="3">
      <t>ピ</t>
    </rPh>
    <rPh sb="9" eb="11">
      <t>ケイサン</t>
    </rPh>
    <phoneticPr fontId="2"/>
  </si>
  <si>
    <t>雇人費については、特に労働単価というものは設けておりません。両者間で決めてください。</t>
    <rPh sb="0" eb="1">
      <t>ヤトイ</t>
    </rPh>
    <rPh sb="1" eb="2">
      <t>ニン</t>
    </rPh>
    <rPh sb="2" eb="3">
      <t>ピ</t>
    </rPh>
    <rPh sb="9" eb="10">
      <t>トク</t>
    </rPh>
    <rPh sb="11" eb="13">
      <t>ロウドウ</t>
    </rPh>
    <rPh sb="13" eb="15">
      <t>タンカ</t>
    </rPh>
    <rPh sb="21" eb="22">
      <t>モウ</t>
    </rPh>
    <rPh sb="30" eb="33">
      <t>リョウシャカン</t>
    </rPh>
    <rPh sb="34" eb="35">
      <t>キ</t>
    </rPh>
    <phoneticPr fontId="2"/>
  </si>
  <si>
    <t>田植えを作業委託している場合、種苗費や資材費は項目に分けて計上するのか。</t>
    <rPh sb="0" eb="2">
      <t>タウ</t>
    </rPh>
    <rPh sb="4" eb="6">
      <t>サギョウ</t>
    </rPh>
    <rPh sb="6" eb="8">
      <t>イタク</t>
    </rPh>
    <rPh sb="12" eb="14">
      <t>バアイ</t>
    </rPh>
    <rPh sb="15" eb="17">
      <t>シュビョウ</t>
    </rPh>
    <rPh sb="17" eb="18">
      <t>ヒ</t>
    </rPh>
    <rPh sb="19" eb="21">
      <t>シザイ</t>
    </rPh>
    <rPh sb="21" eb="22">
      <t>ヒ</t>
    </rPh>
    <rPh sb="23" eb="25">
      <t>コウモク</t>
    </rPh>
    <rPh sb="26" eb="27">
      <t>ワ</t>
    </rPh>
    <rPh sb="29" eb="31">
      <t>ケイジョウ</t>
    </rPh>
    <phoneticPr fontId="2"/>
  </si>
  <si>
    <t>一括して作業委託費として計上しても構いませんし、資料等で各科目に分けられる場合は分けて計上してください。</t>
    <rPh sb="0" eb="2">
      <t>イッカツ</t>
    </rPh>
    <rPh sb="4" eb="6">
      <t>サギョウ</t>
    </rPh>
    <rPh sb="6" eb="8">
      <t>イタク</t>
    </rPh>
    <rPh sb="8" eb="9">
      <t>ヒ</t>
    </rPh>
    <rPh sb="12" eb="14">
      <t>ケイジョウ</t>
    </rPh>
    <rPh sb="17" eb="18">
      <t>カマ</t>
    </rPh>
    <rPh sb="24" eb="27">
      <t>シリョウトウ</t>
    </rPh>
    <rPh sb="28" eb="31">
      <t>カクカモク</t>
    </rPh>
    <rPh sb="32" eb="33">
      <t>ワ</t>
    </rPh>
    <rPh sb="37" eb="39">
      <t>バアイ</t>
    </rPh>
    <rPh sb="40" eb="41">
      <t>ワ</t>
    </rPh>
    <rPh sb="43" eb="45">
      <t>ケイジョウ</t>
    </rPh>
    <phoneticPr fontId="2"/>
  </si>
  <si>
    <t>農業割合については、あくまでも自己申告で認められるのか。</t>
    <rPh sb="0" eb="2">
      <t>ノウギョウ</t>
    </rPh>
    <rPh sb="2" eb="4">
      <t>ワリアイ</t>
    </rPh>
    <rPh sb="15" eb="17">
      <t>ジコ</t>
    </rPh>
    <rPh sb="17" eb="19">
      <t>シンコク</t>
    </rPh>
    <rPh sb="20" eb="21">
      <t>ミト</t>
    </rPh>
    <phoneticPr fontId="2"/>
  </si>
  <si>
    <t>一年間の使用状況（使用時間、使用距離、使用面積等)に基づいて明確な区分と割合を算出していただく必要があります。</t>
    <rPh sb="0" eb="3">
      <t>イチネンカン</t>
    </rPh>
    <rPh sb="4" eb="6">
      <t>シヨウ</t>
    </rPh>
    <rPh sb="6" eb="8">
      <t>ジョウキョウ</t>
    </rPh>
    <rPh sb="9" eb="11">
      <t>シヨウ</t>
    </rPh>
    <rPh sb="11" eb="13">
      <t>ジカン</t>
    </rPh>
    <rPh sb="14" eb="16">
      <t>シヨウ</t>
    </rPh>
    <rPh sb="16" eb="18">
      <t>キョリ</t>
    </rPh>
    <rPh sb="19" eb="21">
      <t>シヨウ</t>
    </rPh>
    <rPh sb="21" eb="24">
      <t>メンセキトウ</t>
    </rPh>
    <rPh sb="26" eb="27">
      <t>モト</t>
    </rPh>
    <rPh sb="30" eb="32">
      <t>メイカク</t>
    </rPh>
    <rPh sb="33" eb="35">
      <t>クブン</t>
    </rPh>
    <rPh sb="36" eb="38">
      <t>ワリアイ</t>
    </rPh>
    <rPh sb="39" eb="41">
      <t>サンシュツ</t>
    </rPh>
    <rPh sb="47" eb="49">
      <t>ヒツヨウ</t>
    </rPh>
    <phoneticPr fontId="2"/>
  </si>
  <si>
    <t>農業共済の掛金（軽トラック）についても農業割合を出すのか。</t>
    <rPh sb="0" eb="2">
      <t>ノウギョウ</t>
    </rPh>
    <rPh sb="2" eb="4">
      <t>キョウサイ</t>
    </rPh>
    <rPh sb="5" eb="7">
      <t>カケキン</t>
    </rPh>
    <rPh sb="8" eb="9">
      <t>ケイ</t>
    </rPh>
    <rPh sb="19" eb="21">
      <t>ノウギョウ</t>
    </rPh>
    <rPh sb="21" eb="23">
      <t>ワリアイ</t>
    </rPh>
    <rPh sb="24" eb="25">
      <t>ダ</t>
    </rPh>
    <phoneticPr fontId="2"/>
  </si>
  <si>
    <t>農業以外に使用することがある場合は、あくまでも農業に使用した割合のみが必要経費の対象となります。</t>
    <rPh sb="0" eb="2">
      <t>ノウギョウ</t>
    </rPh>
    <rPh sb="2" eb="4">
      <t>イガイ</t>
    </rPh>
    <rPh sb="5" eb="7">
      <t>シヨウ</t>
    </rPh>
    <rPh sb="14" eb="16">
      <t>バアイ</t>
    </rPh>
    <rPh sb="23" eb="25">
      <t>ノウギョウ</t>
    </rPh>
    <rPh sb="26" eb="28">
      <t>シヨウ</t>
    </rPh>
    <rPh sb="30" eb="32">
      <t>ワリアイ</t>
    </rPh>
    <rPh sb="35" eb="37">
      <t>ヒツヨウ</t>
    </rPh>
    <rPh sb="37" eb="39">
      <t>ケイヒ</t>
    </rPh>
    <rPh sb="40" eb="42">
      <t>タイショウ</t>
    </rPh>
    <phoneticPr fontId="2"/>
  </si>
  <si>
    <t>その他に関する事項</t>
    <rPh sb="2" eb="3">
      <t>タ</t>
    </rPh>
    <rPh sb="4" eb="5">
      <t>カン</t>
    </rPh>
    <rPh sb="7" eb="9">
      <t>ジコウ</t>
    </rPh>
    <phoneticPr fontId="2"/>
  </si>
  <si>
    <t>申告の際、領収書などは提出しなくてはいけないのか。</t>
    <rPh sb="0" eb="2">
      <t>シンコク</t>
    </rPh>
    <rPh sb="3" eb="4">
      <t>サイ</t>
    </rPh>
    <rPh sb="5" eb="8">
      <t>リョウシュウショ</t>
    </rPh>
    <rPh sb="11" eb="13">
      <t>テイシュツ</t>
    </rPh>
    <phoneticPr fontId="2"/>
  </si>
  <si>
    <t>領収書をなくした。でも確かに代金は支払ったから経費として計上しても構わないか。</t>
    <rPh sb="0" eb="3">
      <t>リョウシュウショ</t>
    </rPh>
    <rPh sb="11" eb="12">
      <t>タシ</t>
    </rPh>
    <rPh sb="14" eb="16">
      <t>ダイキン</t>
    </rPh>
    <rPh sb="17" eb="19">
      <t>シハラ</t>
    </rPh>
    <rPh sb="23" eb="25">
      <t>ケイヒ</t>
    </rPh>
    <rPh sb="28" eb="30">
      <t>ケイジョウ</t>
    </rPh>
    <rPh sb="33" eb="34">
      <t>カマ</t>
    </rPh>
    <phoneticPr fontId="2"/>
  </si>
  <si>
    <t>領収書の再発行を求めることができるものならば、まずは再発行をしてもらってください。なお、こういった時のために毎日の取引について、ノート等に記帳しておくと安心です。</t>
    <rPh sb="0" eb="3">
      <t>リョウシュウショ</t>
    </rPh>
    <rPh sb="4" eb="7">
      <t>サイハッコウ</t>
    </rPh>
    <rPh sb="8" eb="9">
      <t>モト</t>
    </rPh>
    <rPh sb="26" eb="29">
      <t>サイハッコウ</t>
    </rPh>
    <rPh sb="49" eb="50">
      <t>トキ</t>
    </rPh>
    <rPh sb="54" eb="56">
      <t>マイニチ</t>
    </rPh>
    <rPh sb="57" eb="59">
      <t>トリヒキ</t>
    </rPh>
    <rPh sb="67" eb="68">
      <t>ナド</t>
    </rPh>
    <rPh sb="69" eb="71">
      <t>キチョウ</t>
    </rPh>
    <rPh sb="76" eb="78">
      <t>アンシン</t>
    </rPh>
    <phoneticPr fontId="2"/>
  </si>
  <si>
    <t>もう自分では耕作をしていないが、それでも申告が必要なのか。</t>
    <rPh sb="2" eb="4">
      <t>ジブン</t>
    </rPh>
    <rPh sb="6" eb="8">
      <t>コウサク</t>
    </rPh>
    <rPh sb="20" eb="22">
      <t>シンコク</t>
    </rPh>
    <rPh sb="23" eb="25">
      <t>ヒツヨウ</t>
    </rPh>
    <phoneticPr fontId="2"/>
  </si>
  <si>
    <t>税法上、生計を一にする親族に労賃を支払っても、これを経費とすることは認められておりません。ただし、以下の条件を満たした場合、限度額の範囲で経費とすることができます。これを専従者控除といいます。</t>
    <rPh sb="0" eb="3">
      <t>ゼイホウジョウ</t>
    </rPh>
    <rPh sb="4" eb="6">
      <t>セイケイ</t>
    </rPh>
    <rPh sb="7" eb="8">
      <t>イツ</t>
    </rPh>
    <rPh sb="11" eb="13">
      <t>シンゾク</t>
    </rPh>
    <rPh sb="14" eb="16">
      <t>ロウチン</t>
    </rPh>
    <rPh sb="17" eb="19">
      <t>シハラ</t>
    </rPh>
    <rPh sb="26" eb="28">
      <t>ケイヒ</t>
    </rPh>
    <rPh sb="34" eb="35">
      <t>ミト</t>
    </rPh>
    <rPh sb="49" eb="51">
      <t>イカ</t>
    </rPh>
    <rPh sb="52" eb="54">
      <t>ジョウケン</t>
    </rPh>
    <rPh sb="55" eb="56">
      <t>ミ</t>
    </rPh>
    <rPh sb="59" eb="61">
      <t>バアイ</t>
    </rPh>
    <rPh sb="62" eb="64">
      <t>ゲンド</t>
    </rPh>
    <rPh sb="64" eb="65">
      <t>ガク</t>
    </rPh>
    <rPh sb="66" eb="68">
      <t>ハンイ</t>
    </rPh>
    <rPh sb="69" eb="71">
      <t>ケイヒ</t>
    </rPh>
    <rPh sb="85" eb="88">
      <t>センジュウシャ</t>
    </rPh>
    <rPh sb="88" eb="90">
      <t>コウジョ</t>
    </rPh>
    <phoneticPr fontId="2"/>
  </si>
  <si>
    <t>【専従者控除の条件】</t>
    <rPh sb="1" eb="4">
      <t>センジュウシャ</t>
    </rPh>
    <rPh sb="4" eb="6">
      <t>コウジョ</t>
    </rPh>
    <rPh sb="7" eb="9">
      <t>ジョウケン</t>
    </rPh>
    <phoneticPr fontId="2"/>
  </si>
  <si>
    <t>○専従者とする世帯内従事者の年齢が１５歳以上（その年の１２月３１日現在の年齢で判断する。）であり、かつ、農業にのみ従事する期間が６ヶ月を超えること。</t>
    <rPh sb="1" eb="4">
      <t>センジュウシャ</t>
    </rPh>
    <rPh sb="7" eb="9">
      <t>セタイ</t>
    </rPh>
    <rPh sb="9" eb="10">
      <t>ナイ</t>
    </rPh>
    <rPh sb="10" eb="13">
      <t>ジュウジシャ</t>
    </rPh>
    <rPh sb="14" eb="16">
      <t>ネンレイ</t>
    </rPh>
    <rPh sb="19" eb="20">
      <t>サイ</t>
    </rPh>
    <rPh sb="20" eb="22">
      <t>イジョウ</t>
    </rPh>
    <rPh sb="52" eb="54">
      <t>ノウギョウ</t>
    </rPh>
    <rPh sb="57" eb="59">
      <t>ジュウジ</t>
    </rPh>
    <rPh sb="61" eb="63">
      <t>キカン</t>
    </rPh>
    <rPh sb="66" eb="67">
      <t>ゲツ</t>
    </rPh>
    <rPh sb="68" eb="69">
      <t>コ</t>
    </rPh>
    <phoneticPr fontId="2"/>
  </si>
  <si>
    <t>【専従者控除の限度額】</t>
    <rPh sb="1" eb="4">
      <t>センジュウシャ</t>
    </rPh>
    <rPh sb="4" eb="6">
      <t>コウジョ</t>
    </rPh>
    <rPh sb="7" eb="9">
      <t>ゲンド</t>
    </rPh>
    <rPh sb="9" eb="10">
      <t>ガク</t>
    </rPh>
    <phoneticPr fontId="2"/>
  </si>
  <si>
    <t>以下の数字の（ア）と算式の答え（イ）のどちらか少ない方となります。</t>
    <rPh sb="0" eb="2">
      <t>イカ</t>
    </rPh>
    <rPh sb="3" eb="5">
      <t>スウジ</t>
    </rPh>
    <rPh sb="10" eb="12">
      <t>サンシキ</t>
    </rPh>
    <rPh sb="13" eb="14">
      <t>コタ</t>
    </rPh>
    <rPh sb="23" eb="24">
      <t>スク</t>
    </rPh>
    <rPh sb="26" eb="27">
      <t>ホウ</t>
    </rPh>
    <phoneticPr fontId="2"/>
  </si>
  <si>
    <t>ア　５０万円（ただし、専従者が配偶者の場合８６万円）</t>
    <rPh sb="4" eb="6">
      <t>マンエン</t>
    </rPh>
    <rPh sb="11" eb="14">
      <t>センジュウシャ</t>
    </rPh>
    <rPh sb="15" eb="18">
      <t>ハイグウシャ</t>
    </rPh>
    <rPh sb="19" eb="21">
      <t>バアイ</t>
    </rPh>
    <rPh sb="23" eb="25">
      <t>マンエン</t>
    </rPh>
    <phoneticPr fontId="2"/>
  </si>
  <si>
    <t>イ　「専従者控除前の農業所得金額」÷（農業に従事している親族の数＋１）</t>
    <rPh sb="3" eb="6">
      <t>センジュウシャ</t>
    </rPh>
    <rPh sb="6" eb="8">
      <t>コウジョ</t>
    </rPh>
    <rPh sb="8" eb="9">
      <t>マエ</t>
    </rPh>
    <rPh sb="10" eb="12">
      <t>ノウギョウ</t>
    </rPh>
    <rPh sb="12" eb="14">
      <t>ショトク</t>
    </rPh>
    <rPh sb="14" eb="16">
      <t>キンガク</t>
    </rPh>
    <rPh sb="19" eb="21">
      <t>ノウギョウ</t>
    </rPh>
    <rPh sb="22" eb="24">
      <t>ジュウジ</t>
    </rPh>
    <rPh sb="28" eb="30">
      <t>シンゾク</t>
    </rPh>
    <rPh sb="31" eb="32">
      <t>カズ</t>
    </rPh>
    <phoneticPr fontId="2"/>
  </si>
  <si>
    <t>家事消費分は出荷していないので、どれくらいの価格になるかわからないが。</t>
    <rPh sb="0" eb="2">
      <t>カジ</t>
    </rPh>
    <rPh sb="2" eb="4">
      <t>ショウヒ</t>
    </rPh>
    <rPh sb="4" eb="5">
      <t>ブン</t>
    </rPh>
    <rPh sb="6" eb="8">
      <t>シュッカ</t>
    </rPh>
    <rPh sb="22" eb="24">
      <t>カカク</t>
    </rPh>
    <phoneticPr fontId="2"/>
  </si>
  <si>
    <t>家事消費分の１俵あたり単価につきましては、合理的な基準を用いることになります。例えばＪＡの仮渡金などを参考にすればよいでしょう。</t>
    <rPh sb="0" eb="2">
      <t>カジ</t>
    </rPh>
    <rPh sb="2" eb="4">
      <t>ショウヒ</t>
    </rPh>
    <rPh sb="4" eb="5">
      <t>ブン</t>
    </rPh>
    <rPh sb="7" eb="8">
      <t>ヒョウ</t>
    </rPh>
    <rPh sb="11" eb="13">
      <t>タンカ</t>
    </rPh>
    <rPh sb="21" eb="24">
      <t>ゴウリテキ</t>
    </rPh>
    <rPh sb="25" eb="27">
      <t>キジュン</t>
    </rPh>
    <rPh sb="28" eb="29">
      <t>モチ</t>
    </rPh>
    <rPh sb="39" eb="40">
      <t>タト</t>
    </rPh>
    <rPh sb="45" eb="47">
      <t>カリワタシ</t>
    </rPh>
    <rPh sb="47" eb="48">
      <t>キン</t>
    </rPh>
    <rPh sb="51" eb="53">
      <t>サンコウ</t>
    </rPh>
    <phoneticPr fontId="2"/>
  </si>
  <si>
    <t>農業で使っている電気と生活にかかる電気を分けていない。このため、光熱費に計上すべき額が分からない。どうすればよいか。</t>
    <rPh sb="0" eb="2">
      <t>ノウギョウ</t>
    </rPh>
    <rPh sb="3" eb="4">
      <t>ツカ</t>
    </rPh>
    <rPh sb="8" eb="10">
      <t>デンキ</t>
    </rPh>
    <rPh sb="11" eb="13">
      <t>セイカツ</t>
    </rPh>
    <rPh sb="17" eb="19">
      <t>デンキ</t>
    </rPh>
    <rPh sb="20" eb="21">
      <t>ワ</t>
    </rPh>
    <rPh sb="32" eb="35">
      <t>コウネツヒ</t>
    </rPh>
    <rPh sb="36" eb="38">
      <t>ケイジョウ</t>
    </rPh>
    <rPh sb="41" eb="42">
      <t>ガク</t>
    </rPh>
    <rPh sb="43" eb="44">
      <t>ワ</t>
    </rPh>
    <phoneticPr fontId="2"/>
  </si>
  <si>
    <t>農業に必要な電気代は農業所得の経費にあたりますが、生活する上で使用している分の電気代は経費になりません。メーターを分けていない場合などは、その必要な部分を明らかに区分できる場合に、必要経費にすることができます。よってこのような時は、農業に使用しない月を比較するなど合理的な使用割合などで必要な部分を区分してください。</t>
    <rPh sb="0" eb="2">
      <t>ノウギョウ</t>
    </rPh>
    <rPh sb="3" eb="5">
      <t>ヒツヨウ</t>
    </rPh>
    <rPh sb="6" eb="9">
      <t>デンキダイ</t>
    </rPh>
    <rPh sb="10" eb="12">
      <t>ノウギョウ</t>
    </rPh>
    <rPh sb="12" eb="14">
      <t>ショトク</t>
    </rPh>
    <rPh sb="15" eb="17">
      <t>ケイヒ</t>
    </rPh>
    <rPh sb="25" eb="27">
      <t>セイカツ</t>
    </rPh>
    <rPh sb="29" eb="30">
      <t>ウエ</t>
    </rPh>
    <rPh sb="31" eb="33">
      <t>シヨウ</t>
    </rPh>
    <rPh sb="37" eb="38">
      <t>ブン</t>
    </rPh>
    <rPh sb="39" eb="41">
      <t>デンキ</t>
    </rPh>
    <rPh sb="41" eb="42">
      <t>ダイ</t>
    </rPh>
    <rPh sb="43" eb="45">
      <t>ケイヒ</t>
    </rPh>
    <rPh sb="57" eb="58">
      <t>ワ</t>
    </rPh>
    <rPh sb="63" eb="65">
      <t>バアイ</t>
    </rPh>
    <rPh sb="71" eb="73">
      <t>ヒツヨウ</t>
    </rPh>
    <rPh sb="74" eb="76">
      <t>ブブン</t>
    </rPh>
    <rPh sb="77" eb="78">
      <t>アキ</t>
    </rPh>
    <rPh sb="81" eb="83">
      <t>クブン</t>
    </rPh>
    <rPh sb="86" eb="88">
      <t>バアイ</t>
    </rPh>
    <rPh sb="90" eb="92">
      <t>ヒツヨウ</t>
    </rPh>
    <rPh sb="92" eb="94">
      <t>ケイヒ</t>
    </rPh>
    <rPh sb="113" eb="114">
      <t>トキ</t>
    </rPh>
    <rPh sb="116" eb="118">
      <t>ノウギョウ</t>
    </rPh>
    <rPh sb="119" eb="121">
      <t>シヨウ</t>
    </rPh>
    <rPh sb="124" eb="125">
      <t>ツキ</t>
    </rPh>
    <rPh sb="126" eb="128">
      <t>ヒカク</t>
    </rPh>
    <rPh sb="132" eb="135">
      <t>ゴウリテキ</t>
    </rPh>
    <rPh sb="136" eb="138">
      <t>シヨウ</t>
    </rPh>
    <rPh sb="138" eb="140">
      <t>ワリアイ</t>
    </rPh>
    <rPh sb="143" eb="145">
      <t>ヒツヨウ</t>
    </rPh>
    <rPh sb="146" eb="148">
      <t>ブブン</t>
    </rPh>
    <rPh sb="149" eb="151">
      <t>クブン</t>
    </rPh>
    <phoneticPr fontId="2"/>
  </si>
  <si>
    <t>減価償却とは何か。なぜ一括で経費として計上してはいけないのか。</t>
    <rPh sb="0" eb="2">
      <t>ゲンカ</t>
    </rPh>
    <rPh sb="2" eb="4">
      <t>ショウキャク</t>
    </rPh>
    <rPh sb="6" eb="7">
      <t>ナニ</t>
    </rPh>
    <rPh sb="11" eb="13">
      <t>イッカツ</t>
    </rPh>
    <rPh sb="14" eb="16">
      <t>ケイヒ</t>
    </rPh>
    <rPh sb="19" eb="21">
      <t>ケイジョウ</t>
    </rPh>
    <phoneticPr fontId="2"/>
  </si>
  <si>
    <t>○減価償却費の計算（平成１９年４月１日以降取得分から残存価格の廃止により計算方法が変わっておりますのでご注意ください。</t>
    <rPh sb="1" eb="3">
      <t>ゲンカ</t>
    </rPh>
    <rPh sb="3" eb="5">
      <t>ショウキャク</t>
    </rPh>
    <rPh sb="5" eb="6">
      <t>ヒ</t>
    </rPh>
    <rPh sb="7" eb="9">
      <t>ケイサン</t>
    </rPh>
    <rPh sb="10" eb="12">
      <t>ヘイセイ</t>
    </rPh>
    <rPh sb="14" eb="15">
      <t>ネン</t>
    </rPh>
    <rPh sb="16" eb="17">
      <t>ガツ</t>
    </rPh>
    <rPh sb="18" eb="19">
      <t>ニチ</t>
    </rPh>
    <rPh sb="19" eb="21">
      <t>イコウ</t>
    </rPh>
    <rPh sb="21" eb="23">
      <t>シュトク</t>
    </rPh>
    <rPh sb="23" eb="24">
      <t>ブン</t>
    </rPh>
    <rPh sb="26" eb="28">
      <t>ザンゾン</t>
    </rPh>
    <rPh sb="28" eb="30">
      <t>カカク</t>
    </rPh>
    <rPh sb="31" eb="33">
      <t>ハイシ</t>
    </rPh>
    <rPh sb="36" eb="38">
      <t>ケイサン</t>
    </rPh>
    <rPh sb="38" eb="40">
      <t>ホウホウ</t>
    </rPh>
    <rPh sb="41" eb="42">
      <t>カ</t>
    </rPh>
    <rPh sb="52" eb="54">
      <t>チュウイ</t>
    </rPh>
    <phoneticPr fontId="2"/>
  </si>
  <si>
    <t>(1)　定額法の場合（建物、農機具などの一般減価償却資産）</t>
    <rPh sb="4" eb="6">
      <t>テイガク</t>
    </rPh>
    <rPh sb="6" eb="7">
      <t>ホウ</t>
    </rPh>
    <rPh sb="8" eb="10">
      <t>バアイ</t>
    </rPh>
    <rPh sb="11" eb="13">
      <t>タテモノ</t>
    </rPh>
    <rPh sb="14" eb="17">
      <t>ノウキグ</t>
    </rPh>
    <rPh sb="20" eb="22">
      <t>イッパン</t>
    </rPh>
    <rPh sb="22" eb="24">
      <t>ゲンカ</t>
    </rPh>
    <rPh sb="24" eb="26">
      <t>ショウキャク</t>
    </rPh>
    <rPh sb="26" eb="28">
      <t>シサン</t>
    </rPh>
    <phoneticPr fontId="2"/>
  </si>
  <si>
    <t>取得価格　×　９０％　×　償却率（旧）　×　本年中の償却期間　＝　償却費の額</t>
    <rPh sb="0" eb="2">
      <t>シュトク</t>
    </rPh>
    <rPh sb="2" eb="4">
      <t>カカク</t>
    </rPh>
    <rPh sb="13" eb="15">
      <t>ショウキャク</t>
    </rPh>
    <rPh sb="15" eb="16">
      <t>リツ</t>
    </rPh>
    <rPh sb="17" eb="18">
      <t>キュウ</t>
    </rPh>
    <rPh sb="22" eb="25">
      <t>ホンネンチュウ</t>
    </rPh>
    <rPh sb="26" eb="28">
      <t>ショウキャク</t>
    </rPh>
    <rPh sb="28" eb="30">
      <t>キカン</t>
    </rPh>
    <rPh sb="33" eb="35">
      <t>ショウキャク</t>
    </rPh>
    <rPh sb="35" eb="36">
      <t>ヒ</t>
    </rPh>
    <rPh sb="37" eb="38">
      <t>ガク</t>
    </rPh>
    <phoneticPr fontId="2"/>
  </si>
  <si>
    <t>①平成１９年３月３１日以前に取得した減価償却資産</t>
    <rPh sb="1" eb="3">
      <t>ヘイセイ</t>
    </rPh>
    <rPh sb="5" eb="6">
      <t>ネン</t>
    </rPh>
    <rPh sb="7" eb="8">
      <t>ガツ</t>
    </rPh>
    <rPh sb="10" eb="11">
      <t>ニチ</t>
    </rPh>
    <rPh sb="11" eb="13">
      <t>イゼン</t>
    </rPh>
    <rPh sb="14" eb="16">
      <t>シュトク</t>
    </rPh>
    <rPh sb="18" eb="20">
      <t>ゲンカ</t>
    </rPh>
    <rPh sb="20" eb="22">
      <t>ショウキャク</t>
    </rPh>
    <rPh sb="22" eb="24">
      <t>シサン</t>
    </rPh>
    <phoneticPr fontId="2"/>
  </si>
  <si>
    <t>②平成１９年４月１日以降に取得した減価償却資産</t>
    <rPh sb="1" eb="3">
      <t>ヘイセイ</t>
    </rPh>
    <rPh sb="5" eb="6">
      <t>ネン</t>
    </rPh>
    <rPh sb="7" eb="8">
      <t>ガツ</t>
    </rPh>
    <rPh sb="9" eb="10">
      <t>ニチ</t>
    </rPh>
    <rPh sb="10" eb="12">
      <t>イコウ</t>
    </rPh>
    <rPh sb="13" eb="15">
      <t>シュトク</t>
    </rPh>
    <rPh sb="17" eb="19">
      <t>ゲンカ</t>
    </rPh>
    <rPh sb="19" eb="21">
      <t>ショウキャク</t>
    </rPh>
    <rPh sb="21" eb="23">
      <t>シサン</t>
    </rPh>
    <phoneticPr fontId="2"/>
  </si>
  <si>
    <t>(2)定率法の場合</t>
    <rPh sb="3" eb="6">
      <t>テイリツホウ</t>
    </rPh>
    <rPh sb="7" eb="9">
      <t>バアイ</t>
    </rPh>
    <phoneticPr fontId="2"/>
  </si>
  <si>
    <t>税務署に届出が必要となります。</t>
    <rPh sb="0" eb="3">
      <t>ゼイムショ</t>
    </rPh>
    <rPh sb="4" eb="6">
      <t>トドケデ</t>
    </rPh>
    <rPh sb="7" eb="9">
      <t>ヒツヨウ</t>
    </rPh>
    <phoneticPr fontId="2"/>
  </si>
  <si>
    <t>本年中の償却期間</t>
    <rPh sb="0" eb="3">
      <t>ホンネンチュウ</t>
    </rPh>
    <rPh sb="4" eb="6">
      <t>ショウキャク</t>
    </rPh>
    <rPh sb="6" eb="8">
      <t>キカン</t>
    </rPh>
    <phoneticPr fontId="2"/>
  </si>
  <si>
    <t>未償却残高　　　　　　　　　　　　　　　　（期末残高）</t>
    <rPh sb="0" eb="3">
      <t>ミショウキャク</t>
    </rPh>
    <rPh sb="3" eb="5">
      <t>ザンダカ</t>
    </rPh>
    <rPh sb="22" eb="24">
      <t>キマツ</t>
    </rPh>
    <rPh sb="24" eb="26">
      <t>ザンダカ</t>
    </rPh>
    <phoneticPr fontId="2"/>
  </si>
  <si>
    <t>　取得価額が１０万円以上２０万円未満の減価償却資産については、減価償却をしないでその使用した年以後３年間の各年分において、その減価償却資産の全部又は特定の一部を一括し、一括した減価償却資産の取得価格の合計額の３分の１の金額を必要経費にすることができます。この場合、「償却率」欄に「１／３」と記入します。</t>
    <rPh sb="1" eb="3">
      <t>シュトク</t>
    </rPh>
    <rPh sb="3" eb="5">
      <t>カガク</t>
    </rPh>
    <rPh sb="8" eb="12">
      <t>マンエンイジョウ</t>
    </rPh>
    <rPh sb="14" eb="16">
      <t>マンエン</t>
    </rPh>
    <rPh sb="16" eb="18">
      <t>ミマン</t>
    </rPh>
    <rPh sb="19" eb="21">
      <t>ゲンカ</t>
    </rPh>
    <rPh sb="21" eb="23">
      <t>ショウキャク</t>
    </rPh>
    <rPh sb="23" eb="25">
      <t>シサン</t>
    </rPh>
    <rPh sb="31" eb="33">
      <t>ゲンカ</t>
    </rPh>
    <rPh sb="33" eb="35">
      <t>ショウキャク</t>
    </rPh>
    <rPh sb="42" eb="44">
      <t>シヨウ</t>
    </rPh>
    <rPh sb="46" eb="47">
      <t>トシ</t>
    </rPh>
    <rPh sb="47" eb="49">
      <t>イゴ</t>
    </rPh>
    <rPh sb="50" eb="52">
      <t>ネンカン</t>
    </rPh>
    <rPh sb="53" eb="54">
      <t>カク</t>
    </rPh>
    <rPh sb="54" eb="55">
      <t>ネン</t>
    </rPh>
    <rPh sb="55" eb="56">
      <t>ブン</t>
    </rPh>
    <rPh sb="63" eb="65">
      <t>ゲンカ</t>
    </rPh>
    <rPh sb="65" eb="67">
      <t>ショウキャク</t>
    </rPh>
    <rPh sb="67" eb="69">
      <t>シサン</t>
    </rPh>
    <rPh sb="70" eb="72">
      <t>ゼンブ</t>
    </rPh>
    <rPh sb="72" eb="73">
      <t>マタ</t>
    </rPh>
    <rPh sb="74" eb="76">
      <t>トクテイ</t>
    </rPh>
    <rPh sb="77" eb="79">
      <t>イチブ</t>
    </rPh>
    <rPh sb="80" eb="82">
      <t>イッカツ</t>
    </rPh>
    <rPh sb="84" eb="86">
      <t>イッカツ</t>
    </rPh>
    <rPh sb="88" eb="90">
      <t>ゲンカ</t>
    </rPh>
    <rPh sb="90" eb="92">
      <t>ショウキャク</t>
    </rPh>
    <rPh sb="92" eb="94">
      <t>シサン</t>
    </rPh>
    <rPh sb="95" eb="97">
      <t>シュトク</t>
    </rPh>
    <rPh sb="97" eb="99">
      <t>カカク</t>
    </rPh>
    <rPh sb="100" eb="102">
      <t>ゴウケイ</t>
    </rPh>
    <rPh sb="102" eb="103">
      <t>ガク</t>
    </rPh>
    <rPh sb="105" eb="106">
      <t>ブン</t>
    </rPh>
    <rPh sb="109" eb="111">
      <t>キンガク</t>
    </rPh>
    <rPh sb="112" eb="114">
      <t>ヒツヨウ</t>
    </rPh>
    <rPh sb="114" eb="116">
      <t>ケイヒ</t>
    </rPh>
    <rPh sb="129" eb="131">
      <t>バアイ</t>
    </rPh>
    <rPh sb="133" eb="135">
      <t>ショウキャク</t>
    </rPh>
    <rPh sb="135" eb="136">
      <t>リツ</t>
    </rPh>
    <rPh sb="137" eb="138">
      <t>ラン</t>
    </rPh>
    <rPh sb="145" eb="147">
      <t>キニュウ</t>
    </rPh>
    <phoneticPr fontId="2"/>
  </si>
  <si>
    <t>主な減価償却資産の耐用年数表（この表にないものでわからないものはおたずねください。）</t>
    <rPh sb="0" eb="1">
      <t>オモ</t>
    </rPh>
    <rPh sb="2" eb="4">
      <t>ゲンカ</t>
    </rPh>
    <rPh sb="4" eb="6">
      <t>ショウキャク</t>
    </rPh>
    <rPh sb="6" eb="8">
      <t>シサン</t>
    </rPh>
    <rPh sb="9" eb="11">
      <t>タイヨウ</t>
    </rPh>
    <rPh sb="11" eb="13">
      <t>ネンスウ</t>
    </rPh>
    <rPh sb="13" eb="14">
      <t>ヒョウ</t>
    </rPh>
    <rPh sb="17" eb="18">
      <t>ヒョウ</t>
    </rPh>
    <phoneticPr fontId="2"/>
  </si>
  <si>
    <t>以後取得</t>
    <rPh sb="0" eb="2">
      <t>イゴ</t>
    </rPh>
    <rPh sb="2" eb="4">
      <t>シュトク</t>
    </rPh>
    <phoneticPr fontId="2"/>
  </si>
  <si>
    <t>２年</t>
    <rPh sb="1" eb="2">
      <t>ネン</t>
    </rPh>
    <phoneticPr fontId="2"/>
  </si>
  <si>
    <t>３年</t>
    <rPh sb="1" eb="2">
      <t>ネン</t>
    </rPh>
    <phoneticPr fontId="2"/>
  </si>
  <si>
    <t>４年</t>
    <rPh sb="1" eb="2">
      <t>ネン</t>
    </rPh>
    <phoneticPr fontId="2"/>
  </si>
  <si>
    <t>５年</t>
    <rPh sb="1" eb="2">
      <t>ネン</t>
    </rPh>
    <phoneticPr fontId="2"/>
  </si>
  <si>
    <t>６年</t>
    <rPh sb="1" eb="2">
      <t>ネン</t>
    </rPh>
    <phoneticPr fontId="2"/>
  </si>
  <si>
    <t>７年</t>
    <rPh sb="1" eb="2">
      <t>ネン</t>
    </rPh>
    <phoneticPr fontId="2"/>
  </si>
  <si>
    <t>８年</t>
    <rPh sb="1" eb="2">
      <t>ネン</t>
    </rPh>
    <phoneticPr fontId="2"/>
  </si>
  <si>
    <t>９年</t>
    <rPh sb="1" eb="2">
      <t>ネン</t>
    </rPh>
    <phoneticPr fontId="2"/>
  </si>
  <si>
    <t>１０年</t>
    <rPh sb="2" eb="3">
      <t>ネン</t>
    </rPh>
    <phoneticPr fontId="2"/>
  </si>
  <si>
    <t>１１年</t>
    <rPh sb="2" eb="3">
      <t>ネン</t>
    </rPh>
    <phoneticPr fontId="2"/>
  </si>
  <si>
    <t>１２年</t>
    <rPh sb="2" eb="3">
      <t>ネン</t>
    </rPh>
    <phoneticPr fontId="2"/>
  </si>
  <si>
    <t>１３年</t>
    <rPh sb="2" eb="3">
      <t>ネン</t>
    </rPh>
    <phoneticPr fontId="2"/>
  </si>
  <si>
    <t>１４年</t>
    <rPh sb="2" eb="3">
      <t>ネン</t>
    </rPh>
    <phoneticPr fontId="2"/>
  </si>
  <si>
    <t>１５年</t>
    <rPh sb="2" eb="3">
      <t>ネン</t>
    </rPh>
    <phoneticPr fontId="2"/>
  </si>
  <si>
    <t>１６年</t>
    <rPh sb="2" eb="3">
      <t>ネン</t>
    </rPh>
    <phoneticPr fontId="2"/>
  </si>
  <si>
    <t>１７年</t>
    <rPh sb="2" eb="3">
      <t>ネン</t>
    </rPh>
    <phoneticPr fontId="2"/>
  </si>
  <si>
    <t>１８年</t>
    <rPh sb="2" eb="3">
      <t>ネン</t>
    </rPh>
    <phoneticPr fontId="2"/>
  </si>
  <si>
    <t>１９年</t>
    <rPh sb="2" eb="3">
      <t>ネン</t>
    </rPh>
    <phoneticPr fontId="2"/>
  </si>
  <si>
    <t>２０年</t>
    <rPh sb="2" eb="3">
      <t>ネン</t>
    </rPh>
    <phoneticPr fontId="2"/>
  </si>
  <si>
    <t>２１年</t>
    <rPh sb="2" eb="3">
      <t>ネン</t>
    </rPh>
    <phoneticPr fontId="2"/>
  </si>
  <si>
    <t>２２年</t>
    <rPh sb="2" eb="3">
      <t>ネン</t>
    </rPh>
    <phoneticPr fontId="2"/>
  </si>
  <si>
    <t>２３年</t>
    <rPh sb="2" eb="3">
      <t>ネン</t>
    </rPh>
    <phoneticPr fontId="2"/>
  </si>
  <si>
    <t>２４年</t>
    <rPh sb="2" eb="3">
      <t>ネン</t>
    </rPh>
    <phoneticPr fontId="2"/>
  </si>
  <si>
    <t>２５年</t>
    <rPh sb="2" eb="3">
      <t>ネン</t>
    </rPh>
    <phoneticPr fontId="2"/>
  </si>
  <si>
    <t>２６年</t>
    <rPh sb="2" eb="3">
      <t>ネン</t>
    </rPh>
    <phoneticPr fontId="2"/>
  </si>
  <si>
    <t>２７年</t>
    <rPh sb="2" eb="3">
      <t>ネン</t>
    </rPh>
    <phoneticPr fontId="2"/>
  </si>
  <si>
    <t>２８年</t>
    <rPh sb="2" eb="3">
      <t>ネン</t>
    </rPh>
    <phoneticPr fontId="2"/>
  </si>
  <si>
    <t>２９年</t>
    <rPh sb="2" eb="3">
      <t>ネン</t>
    </rPh>
    <phoneticPr fontId="2"/>
  </si>
  <si>
    <t>３０年</t>
    <rPh sb="2" eb="3">
      <t>ネン</t>
    </rPh>
    <phoneticPr fontId="2"/>
  </si>
  <si>
    <t>３１年</t>
    <rPh sb="2" eb="3">
      <t>ネン</t>
    </rPh>
    <phoneticPr fontId="2"/>
  </si>
  <si>
    <t>３２年</t>
    <rPh sb="2" eb="3">
      <t>ネン</t>
    </rPh>
    <phoneticPr fontId="2"/>
  </si>
  <si>
    <t>３３年</t>
    <rPh sb="2" eb="3">
      <t>ネン</t>
    </rPh>
    <phoneticPr fontId="2"/>
  </si>
  <si>
    <t>３４年</t>
    <rPh sb="2" eb="3">
      <t>ネン</t>
    </rPh>
    <phoneticPr fontId="2"/>
  </si>
  <si>
    <t>３５年</t>
    <rPh sb="2" eb="3">
      <t>ネン</t>
    </rPh>
    <phoneticPr fontId="2"/>
  </si>
  <si>
    <t>０．３３３</t>
    <phoneticPr fontId="2"/>
  </si>
  <si>
    <t>０．２５０</t>
    <phoneticPr fontId="2"/>
  </si>
  <si>
    <t>０．２００</t>
    <phoneticPr fontId="2"/>
  </si>
  <si>
    <t>０．１６６</t>
    <phoneticPr fontId="2"/>
  </si>
  <si>
    <t>０．１４２</t>
    <phoneticPr fontId="2"/>
  </si>
  <si>
    <t>０．１２５</t>
    <phoneticPr fontId="2"/>
  </si>
  <si>
    <t>０．１１１</t>
    <phoneticPr fontId="2"/>
  </si>
  <si>
    <t>０．０９０</t>
    <phoneticPr fontId="2"/>
  </si>
  <si>
    <t>０．０８３</t>
    <phoneticPr fontId="2"/>
  </si>
  <si>
    <t>０．０７６</t>
    <phoneticPr fontId="2"/>
  </si>
  <si>
    <t>０．０６６</t>
    <phoneticPr fontId="2"/>
  </si>
  <si>
    <t>０．０６２</t>
    <phoneticPr fontId="2"/>
  </si>
  <si>
    <t>０．０５８</t>
    <phoneticPr fontId="2"/>
  </si>
  <si>
    <t>０．０５５</t>
    <phoneticPr fontId="2"/>
  </si>
  <si>
    <t>０．０５０</t>
    <phoneticPr fontId="2"/>
  </si>
  <si>
    <t>０．０４８</t>
    <phoneticPr fontId="2"/>
  </si>
  <si>
    <t>０．０４４</t>
    <phoneticPr fontId="2"/>
  </si>
  <si>
    <t>０．０４２</t>
    <phoneticPr fontId="2"/>
  </si>
  <si>
    <t>０．０４０</t>
    <phoneticPr fontId="2"/>
  </si>
  <si>
    <t>０．０３９</t>
    <phoneticPr fontId="2"/>
  </si>
  <si>
    <t>０．０３７</t>
    <phoneticPr fontId="2"/>
  </si>
  <si>
    <t>０．０３６</t>
    <phoneticPr fontId="2"/>
  </si>
  <si>
    <t>０．０３５</t>
    <phoneticPr fontId="2"/>
  </si>
  <si>
    <t>０．０３４</t>
    <phoneticPr fontId="2"/>
  </si>
  <si>
    <t>０．０３３</t>
    <phoneticPr fontId="2"/>
  </si>
  <si>
    <t>０．０３２</t>
    <phoneticPr fontId="2"/>
  </si>
  <si>
    <t>０．０３１</t>
    <phoneticPr fontId="2"/>
  </si>
  <si>
    <t>０．０２９</t>
    <phoneticPr fontId="2"/>
  </si>
  <si>
    <t>０．３３４</t>
    <phoneticPr fontId="2"/>
  </si>
  <si>
    <t>０．１６７</t>
    <phoneticPr fontId="2"/>
  </si>
  <si>
    <t>０．１１２</t>
    <phoneticPr fontId="2"/>
  </si>
  <si>
    <t>０．０９１</t>
    <phoneticPr fontId="2"/>
  </si>
  <si>
    <t>０．０８４</t>
    <phoneticPr fontId="2"/>
  </si>
  <si>
    <t>０．０７７</t>
    <phoneticPr fontId="2"/>
  </si>
  <si>
    <t>０．０７２</t>
    <phoneticPr fontId="2"/>
  </si>
  <si>
    <t>０．０６７</t>
    <phoneticPr fontId="2"/>
  </si>
  <si>
    <t>０．０５６</t>
    <phoneticPr fontId="2"/>
  </si>
  <si>
    <t>０．０５３</t>
    <phoneticPr fontId="2"/>
  </si>
  <si>
    <t>０．０３８</t>
    <phoneticPr fontId="2"/>
  </si>
  <si>
    <t>構造・用途</t>
    <rPh sb="0" eb="2">
      <t>コウゾウ</t>
    </rPh>
    <rPh sb="3" eb="5">
      <t>ヨウト</t>
    </rPh>
    <phoneticPr fontId="2"/>
  </si>
  <si>
    <t>細目</t>
    <rPh sb="0" eb="2">
      <t>サイモク</t>
    </rPh>
    <phoneticPr fontId="2"/>
  </si>
  <si>
    <t>自動車（２輪・３輪自動車を除く）</t>
    <rPh sb="0" eb="3">
      <t>ジドウシャ</t>
    </rPh>
    <rPh sb="5" eb="6">
      <t>リン</t>
    </rPh>
    <rPh sb="8" eb="9">
      <t>リン</t>
    </rPh>
    <rPh sb="9" eb="12">
      <t>ジドウシャ</t>
    </rPh>
    <rPh sb="13" eb="14">
      <t>ノゾ</t>
    </rPh>
    <phoneticPr fontId="2"/>
  </si>
  <si>
    <t>４</t>
    <phoneticPr fontId="2"/>
  </si>
  <si>
    <t>償却率（定額法）</t>
    <rPh sb="0" eb="2">
      <t>ショウキャク</t>
    </rPh>
    <rPh sb="2" eb="3">
      <t>リツ</t>
    </rPh>
    <rPh sb="4" eb="6">
      <t>テイガク</t>
    </rPh>
    <rPh sb="6" eb="7">
      <t>ホウ</t>
    </rPh>
    <phoneticPr fontId="2"/>
  </si>
  <si>
    <t>貨物自動車（ダンプ式のものを除く）　　普通自動車</t>
    <rPh sb="0" eb="2">
      <t>カモツ</t>
    </rPh>
    <rPh sb="2" eb="5">
      <t>ジドウシャ</t>
    </rPh>
    <rPh sb="9" eb="10">
      <t>シキ</t>
    </rPh>
    <rPh sb="14" eb="15">
      <t>ノゾ</t>
    </rPh>
    <rPh sb="19" eb="21">
      <t>フツウ</t>
    </rPh>
    <rPh sb="21" eb="24">
      <t>ジドウシャ</t>
    </rPh>
    <phoneticPr fontId="2"/>
  </si>
  <si>
    <t>一般用のもの</t>
    <rPh sb="0" eb="3">
      <t>イッパンヨウ</t>
    </rPh>
    <phoneticPr fontId="2"/>
  </si>
  <si>
    <t>５</t>
    <phoneticPr fontId="2"/>
  </si>
  <si>
    <t>［車両・運搬具］</t>
    <rPh sb="1" eb="3">
      <t>シャリョウ</t>
    </rPh>
    <rPh sb="4" eb="6">
      <t>ウンパン</t>
    </rPh>
    <rPh sb="6" eb="7">
      <t>グ</t>
    </rPh>
    <phoneticPr fontId="2"/>
  </si>
  <si>
    <t>［農林業償却資産］</t>
    <rPh sb="1" eb="4">
      <t>ノウリンギョウ</t>
    </rPh>
    <rPh sb="4" eb="6">
      <t>ショウキャク</t>
    </rPh>
    <rPh sb="6" eb="8">
      <t>シサン</t>
    </rPh>
    <phoneticPr fontId="2"/>
  </si>
  <si>
    <t>種類</t>
    <rPh sb="0" eb="2">
      <t>シュルイ</t>
    </rPh>
    <phoneticPr fontId="2"/>
  </si>
  <si>
    <t>乗用型トラクターなど</t>
    <rPh sb="0" eb="2">
      <t>ジョウヨウ</t>
    </rPh>
    <rPh sb="2" eb="3">
      <t>ガタ</t>
    </rPh>
    <phoneticPr fontId="2"/>
  </si>
  <si>
    <t>８</t>
    <phoneticPr fontId="2"/>
  </si>
  <si>
    <t>耕うん整地用機具</t>
    <rPh sb="0" eb="1">
      <t>コウ</t>
    </rPh>
    <rPh sb="3" eb="5">
      <t>セイチ</t>
    </rPh>
    <rPh sb="5" eb="6">
      <t>ヨウ</t>
    </rPh>
    <rPh sb="6" eb="8">
      <t>キグ</t>
    </rPh>
    <phoneticPr fontId="2"/>
  </si>
  <si>
    <t>プラウ、ロータリー、ハロー、代搔機、鎮圧機、均平機、うねたて機、あぜ塗り機など</t>
    <rPh sb="14" eb="16">
      <t>シロカ</t>
    </rPh>
    <rPh sb="16" eb="17">
      <t>キ</t>
    </rPh>
    <rPh sb="18" eb="20">
      <t>チンアツ</t>
    </rPh>
    <rPh sb="20" eb="21">
      <t>キ</t>
    </rPh>
    <rPh sb="22" eb="24">
      <t>キンペイ</t>
    </rPh>
    <rPh sb="24" eb="25">
      <t>キ</t>
    </rPh>
    <rPh sb="30" eb="31">
      <t>キ</t>
    </rPh>
    <rPh sb="34" eb="35">
      <t>ヌ</t>
    </rPh>
    <rPh sb="36" eb="37">
      <t>キ</t>
    </rPh>
    <phoneticPr fontId="2"/>
  </si>
  <si>
    <t>栽培管理用機具</t>
    <rPh sb="0" eb="2">
      <t>サイバイ</t>
    </rPh>
    <rPh sb="2" eb="5">
      <t>カンリヨウ</t>
    </rPh>
    <rPh sb="5" eb="7">
      <t>キグ</t>
    </rPh>
    <phoneticPr fontId="2"/>
  </si>
  <si>
    <t>田植機、育苗機、管理機、たい肥散布機、は種機、中耕除草機、スプリンクラー、動力剪定機など</t>
    <rPh sb="0" eb="2">
      <t>タウエ</t>
    </rPh>
    <rPh sb="2" eb="3">
      <t>キ</t>
    </rPh>
    <rPh sb="4" eb="6">
      <t>イクビョウ</t>
    </rPh>
    <rPh sb="6" eb="7">
      <t>キ</t>
    </rPh>
    <rPh sb="8" eb="10">
      <t>カンリ</t>
    </rPh>
    <rPh sb="10" eb="11">
      <t>キ</t>
    </rPh>
    <rPh sb="14" eb="15">
      <t>ヒ</t>
    </rPh>
    <rPh sb="15" eb="17">
      <t>サンプ</t>
    </rPh>
    <rPh sb="17" eb="18">
      <t>キ</t>
    </rPh>
    <rPh sb="20" eb="21">
      <t>シュ</t>
    </rPh>
    <rPh sb="21" eb="22">
      <t>キ</t>
    </rPh>
    <rPh sb="23" eb="24">
      <t>チュウ</t>
    </rPh>
    <rPh sb="24" eb="25">
      <t>コウ</t>
    </rPh>
    <rPh sb="25" eb="27">
      <t>ジョソウ</t>
    </rPh>
    <rPh sb="27" eb="28">
      <t>キ</t>
    </rPh>
    <rPh sb="37" eb="39">
      <t>ドウリョク</t>
    </rPh>
    <rPh sb="39" eb="41">
      <t>センテイ</t>
    </rPh>
    <rPh sb="41" eb="42">
      <t>キ</t>
    </rPh>
    <phoneticPr fontId="2"/>
  </si>
  <si>
    <t>穀類収穫調製用機具</t>
    <rPh sb="0" eb="2">
      <t>コクルイ</t>
    </rPh>
    <rPh sb="2" eb="4">
      <t>シュウカク</t>
    </rPh>
    <rPh sb="4" eb="7">
      <t>チョウセイヨウ</t>
    </rPh>
    <rPh sb="7" eb="9">
      <t>キグ</t>
    </rPh>
    <phoneticPr fontId="2"/>
  </si>
  <si>
    <t>コンバイン、刈取機（ウインドローワを除くものとし、バインダーを含む）、稲わら収集機（自走式のものを除く）及びわら処理カッター</t>
    <rPh sb="6" eb="8">
      <t>カリトリ</t>
    </rPh>
    <rPh sb="8" eb="9">
      <t>キ</t>
    </rPh>
    <rPh sb="18" eb="19">
      <t>ノゾ</t>
    </rPh>
    <rPh sb="31" eb="32">
      <t>フク</t>
    </rPh>
    <rPh sb="35" eb="36">
      <t>イナ</t>
    </rPh>
    <rPh sb="38" eb="40">
      <t>シュウシュウ</t>
    </rPh>
    <rPh sb="40" eb="41">
      <t>キ</t>
    </rPh>
    <rPh sb="42" eb="45">
      <t>ジソウシキ</t>
    </rPh>
    <rPh sb="49" eb="50">
      <t>ノゾ</t>
    </rPh>
    <rPh sb="52" eb="53">
      <t>オヨ</t>
    </rPh>
    <rPh sb="56" eb="58">
      <t>ショリ</t>
    </rPh>
    <phoneticPr fontId="2"/>
  </si>
  <si>
    <t>その他のもの（脱穀機、もみすり機、穀物乾燥機、ウインドローワなど）</t>
    <rPh sb="2" eb="3">
      <t>タ</t>
    </rPh>
    <rPh sb="7" eb="10">
      <t>ダッコクキ</t>
    </rPh>
    <rPh sb="15" eb="16">
      <t>キ</t>
    </rPh>
    <rPh sb="17" eb="19">
      <t>コクモツ</t>
    </rPh>
    <rPh sb="19" eb="22">
      <t>カンソウキ</t>
    </rPh>
    <phoneticPr fontId="2"/>
  </si>
  <si>
    <t>防除用機具</t>
    <rPh sb="0" eb="2">
      <t>ボウジョ</t>
    </rPh>
    <rPh sb="2" eb="3">
      <t>ヨウ</t>
    </rPh>
    <rPh sb="3" eb="5">
      <t>キグ</t>
    </rPh>
    <phoneticPr fontId="2"/>
  </si>
  <si>
    <t>散布機、噴霧機、土壌消毒機、ミスト機、煙霧機など</t>
    <rPh sb="0" eb="2">
      <t>サンプ</t>
    </rPh>
    <rPh sb="2" eb="3">
      <t>キ</t>
    </rPh>
    <rPh sb="4" eb="6">
      <t>フンム</t>
    </rPh>
    <rPh sb="6" eb="7">
      <t>キ</t>
    </rPh>
    <rPh sb="8" eb="10">
      <t>ドジョウ</t>
    </rPh>
    <rPh sb="10" eb="12">
      <t>ショウドク</t>
    </rPh>
    <rPh sb="12" eb="13">
      <t>キ</t>
    </rPh>
    <rPh sb="17" eb="18">
      <t>キ</t>
    </rPh>
    <rPh sb="19" eb="21">
      <t>エンム</t>
    </rPh>
    <rPh sb="21" eb="22">
      <t>キ</t>
    </rPh>
    <phoneticPr fontId="2"/>
  </si>
  <si>
    <t>６</t>
  </si>
  <si>
    <t>電機冷蔵庫（お米の保冷庫）</t>
    <rPh sb="0" eb="2">
      <t>デンキ</t>
    </rPh>
    <rPh sb="2" eb="5">
      <t>レイゾウコ</t>
    </rPh>
    <rPh sb="7" eb="8">
      <t>コメ</t>
    </rPh>
    <rPh sb="9" eb="11">
      <t>ホレイ</t>
    </rPh>
    <rPh sb="11" eb="12">
      <t>コ</t>
    </rPh>
    <phoneticPr fontId="2"/>
  </si>
  <si>
    <t>精米機（主として金属製のもの）</t>
    <rPh sb="0" eb="3">
      <t>セイマイキ</t>
    </rPh>
    <rPh sb="4" eb="5">
      <t>シュ</t>
    </rPh>
    <rPh sb="8" eb="11">
      <t>キンゾクセイ</t>
    </rPh>
    <phoneticPr fontId="2"/>
  </si>
  <si>
    <t>１０</t>
    <phoneticPr fontId="2"/>
  </si>
  <si>
    <t>［構築物］</t>
    <rPh sb="1" eb="4">
      <t>コウチクブツ</t>
    </rPh>
    <phoneticPr fontId="2"/>
  </si>
  <si>
    <t>主としてコンクリート造、レンガ造、石造又はブロック造の構築物</t>
    <rPh sb="0" eb="1">
      <t>シュ</t>
    </rPh>
    <rPh sb="10" eb="11">
      <t>ゾウ</t>
    </rPh>
    <rPh sb="15" eb="16">
      <t>ゾウ</t>
    </rPh>
    <rPh sb="17" eb="18">
      <t>イシ</t>
    </rPh>
    <rPh sb="18" eb="19">
      <t>ゾウ</t>
    </rPh>
    <rPh sb="19" eb="20">
      <t>マタ</t>
    </rPh>
    <rPh sb="25" eb="26">
      <t>ゾウ</t>
    </rPh>
    <rPh sb="27" eb="30">
      <t>コウチクブツ</t>
    </rPh>
    <phoneticPr fontId="2"/>
  </si>
  <si>
    <t>斜降索道設備及び牧さく（電気牧さくを含む）</t>
    <rPh sb="0" eb="1">
      <t>シャ</t>
    </rPh>
    <rPh sb="1" eb="2">
      <t>コウ</t>
    </rPh>
    <rPh sb="2" eb="4">
      <t>サクドウ</t>
    </rPh>
    <rPh sb="4" eb="6">
      <t>セツビ</t>
    </rPh>
    <rPh sb="6" eb="7">
      <t>オヨ</t>
    </rPh>
    <rPh sb="8" eb="9">
      <t>ボク</t>
    </rPh>
    <rPh sb="12" eb="14">
      <t>デンキ</t>
    </rPh>
    <rPh sb="14" eb="15">
      <t>ボク</t>
    </rPh>
    <rPh sb="18" eb="19">
      <t>フク</t>
    </rPh>
    <phoneticPr fontId="2"/>
  </si>
  <si>
    <t>１７</t>
    <phoneticPr fontId="2"/>
  </si>
  <si>
    <t>その他のもの（えん堤、用水路、かんがい用配管、農用井戸、あぜ等）</t>
    <rPh sb="2" eb="3">
      <t>タ</t>
    </rPh>
    <rPh sb="9" eb="10">
      <t>テイ</t>
    </rPh>
    <rPh sb="11" eb="14">
      <t>ヨウスイロ</t>
    </rPh>
    <rPh sb="19" eb="20">
      <t>ヨウ</t>
    </rPh>
    <rPh sb="20" eb="22">
      <t>ハイカン</t>
    </rPh>
    <rPh sb="23" eb="24">
      <t>ノウ</t>
    </rPh>
    <rPh sb="24" eb="25">
      <t>ヨウ</t>
    </rPh>
    <rPh sb="25" eb="27">
      <t>イド</t>
    </rPh>
    <rPh sb="30" eb="31">
      <t>トウ</t>
    </rPh>
    <phoneticPr fontId="2"/>
  </si>
  <si>
    <t>２０</t>
    <phoneticPr fontId="2"/>
  </si>
  <si>
    <t>主として金属造の構築物</t>
    <rPh sb="0" eb="1">
      <t>シュ</t>
    </rPh>
    <rPh sb="4" eb="6">
      <t>キンゾク</t>
    </rPh>
    <rPh sb="6" eb="7">
      <t>ゾウ</t>
    </rPh>
    <rPh sb="8" eb="11">
      <t>コウチクブツ</t>
    </rPh>
    <phoneticPr fontId="2"/>
  </si>
  <si>
    <t>斜降索道設備</t>
    <rPh sb="0" eb="1">
      <t>シャ</t>
    </rPh>
    <rPh sb="1" eb="2">
      <t>コウ</t>
    </rPh>
    <rPh sb="2" eb="4">
      <t>サクドウ</t>
    </rPh>
    <rPh sb="4" eb="6">
      <t>セツビ</t>
    </rPh>
    <phoneticPr fontId="2"/>
  </si>
  <si>
    <t>１３</t>
    <phoneticPr fontId="2"/>
  </si>
  <si>
    <t>その他のもの（農用井戸、かん水用だな等）</t>
    <rPh sb="2" eb="3">
      <t>タ</t>
    </rPh>
    <rPh sb="7" eb="8">
      <t>ノウ</t>
    </rPh>
    <rPh sb="8" eb="9">
      <t>ヨウ</t>
    </rPh>
    <rPh sb="9" eb="11">
      <t>イド</t>
    </rPh>
    <rPh sb="14" eb="15">
      <t>ミズ</t>
    </rPh>
    <rPh sb="15" eb="16">
      <t>ヨウ</t>
    </rPh>
    <rPh sb="18" eb="19">
      <t>トウ</t>
    </rPh>
    <phoneticPr fontId="2"/>
  </si>
  <si>
    <t>１５</t>
    <phoneticPr fontId="2"/>
  </si>
  <si>
    <t>主として木造の構築物</t>
    <rPh sb="0" eb="1">
      <t>シュ</t>
    </rPh>
    <rPh sb="4" eb="6">
      <t>モクゾウ</t>
    </rPh>
    <rPh sb="7" eb="10">
      <t>コウチクブツ</t>
    </rPh>
    <phoneticPr fontId="2"/>
  </si>
  <si>
    <t>斜降索道設備、稲架、牧さく（電気牧さくを含む）等</t>
    <rPh sb="0" eb="1">
      <t>シャ</t>
    </rPh>
    <rPh sb="1" eb="2">
      <t>コウ</t>
    </rPh>
    <rPh sb="2" eb="4">
      <t>サクドウ</t>
    </rPh>
    <rPh sb="4" eb="6">
      <t>セツビ</t>
    </rPh>
    <rPh sb="7" eb="8">
      <t>イネ</t>
    </rPh>
    <rPh sb="8" eb="9">
      <t>カ</t>
    </rPh>
    <rPh sb="10" eb="11">
      <t>ボク</t>
    </rPh>
    <rPh sb="14" eb="16">
      <t>デンキ</t>
    </rPh>
    <rPh sb="16" eb="17">
      <t>ボク</t>
    </rPh>
    <rPh sb="20" eb="21">
      <t>フク</t>
    </rPh>
    <rPh sb="23" eb="24">
      <t>トウ</t>
    </rPh>
    <phoneticPr fontId="2"/>
  </si>
  <si>
    <t>その他の構築物</t>
    <rPh sb="2" eb="3">
      <t>タ</t>
    </rPh>
    <rPh sb="4" eb="7">
      <t>コウチクブツ</t>
    </rPh>
    <phoneticPr fontId="2"/>
  </si>
  <si>
    <t>薬剤散布及びかんがい用塩化ビニール配管等</t>
    <rPh sb="0" eb="2">
      <t>ヤクザイ</t>
    </rPh>
    <rPh sb="2" eb="4">
      <t>サンプ</t>
    </rPh>
    <rPh sb="4" eb="5">
      <t>オヨ</t>
    </rPh>
    <rPh sb="10" eb="11">
      <t>ヨウ</t>
    </rPh>
    <rPh sb="11" eb="13">
      <t>エンカ</t>
    </rPh>
    <rPh sb="17" eb="20">
      <t>ハイカントウ</t>
    </rPh>
    <phoneticPr fontId="2"/>
  </si>
  <si>
    <t>土管を主とした構築物</t>
    <rPh sb="0" eb="2">
      <t>ドカン</t>
    </rPh>
    <rPh sb="3" eb="4">
      <t>シュ</t>
    </rPh>
    <rPh sb="7" eb="10">
      <t>コウチクブツ</t>
    </rPh>
    <phoneticPr fontId="2"/>
  </si>
  <si>
    <t>暗きょ、農用井戸、かんがい用配管等</t>
    <rPh sb="0" eb="1">
      <t>アン</t>
    </rPh>
    <rPh sb="4" eb="5">
      <t>ノウ</t>
    </rPh>
    <rPh sb="5" eb="6">
      <t>ヨウ</t>
    </rPh>
    <rPh sb="6" eb="8">
      <t>イド</t>
    </rPh>
    <rPh sb="13" eb="14">
      <t>ヨウ</t>
    </rPh>
    <rPh sb="14" eb="16">
      <t>ハイカン</t>
    </rPh>
    <rPh sb="16" eb="17">
      <t>トウ</t>
    </rPh>
    <phoneticPr fontId="2"/>
  </si>
  <si>
    <t>骨格材が金属造のもの</t>
    <rPh sb="0" eb="2">
      <t>コッカク</t>
    </rPh>
    <rPh sb="2" eb="3">
      <t>ザイ</t>
    </rPh>
    <rPh sb="4" eb="6">
      <t>キンゾク</t>
    </rPh>
    <rPh sb="6" eb="7">
      <t>ゾウ</t>
    </rPh>
    <phoneticPr fontId="2"/>
  </si>
  <si>
    <t>骨格材が木骨造のもの</t>
    <rPh sb="0" eb="2">
      <t>コッカク</t>
    </rPh>
    <rPh sb="2" eb="3">
      <t>ザイ</t>
    </rPh>
    <rPh sb="4" eb="5">
      <t>キ</t>
    </rPh>
    <rPh sb="5" eb="6">
      <t>ホネ</t>
    </rPh>
    <rPh sb="6" eb="7">
      <t>ゾウ</t>
    </rPh>
    <phoneticPr fontId="2"/>
  </si>
  <si>
    <t>［建物］</t>
    <rPh sb="1" eb="3">
      <t>タテモノ</t>
    </rPh>
    <phoneticPr fontId="2"/>
  </si>
  <si>
    <t>木造・合成樹脂</t>
    <rPh sb="0" eb="2">
      <t>モクゾウ</t>
    </rPh>
    <rPh sb="3" eb="5">
      <t>ゴウセイ</t>
    </rPh>
    <rPh sb="5" eb="7">
      <t>ジュシ</t>
    </rPh>
    <phoneticPr fontId="2"/>
  </si>
  <si>
    <t>木骨モルタル</t>
    <rPh sb="0" eb="2">
      <t>モッコツ</t>
    </rPh>
    <phoneticPr fontId="2"/>
  </si>
  <si>
    <t>１４</t>
    <phoneticPr fontId="2"/>
  </si>
  <si>
    <t>レンガ造・石造・ブロック造</t>
    <rPh sb="3" eb="4">
      <t>ゾウ</t>
    </rPh>
    <rPh sb="5" eb="7">
      <t>セキゾウ</t>
    </rPh>
    <rPh sb="12" eb="13">
      <t>ゾウ</t>
    </rPh>
    <phoneticPr fontId="2"/>
  </si>
  <si>
    <t>３４</t>
    <phoneticPr fontId="2"/>
  </si>
  <si>
    <t>鉄骨鉄筋コンクリート</t>
    <rPh sb="0" eb="2">
      <t>テッコツ</t>
    </rPh>
    <rPh sb="2" eb="4">
      <t>テッキン</t>
    </rPh>
    <phoneticPr fontId="2"/>
  </si>
  <si>
    <t>３８</t>
    <phoneticPr fontId="2"/>
  </si>
  <si>
    <t>金属造</t>
    <rPh sb="0" eb="2">
      <t>キンゾク</t>
    </rPh>
    <rPh sb="2" eb="3">
      <t>ゾウ</t>
    </rPh>
    <phoneticPr fontId="2"/>
  </si>
  <si>
    <t>骨格材の肉厚が４mm超のもの</t>
    <rPh sb="0" eb="2">
      <t>コッカク</t>
    </rPh>
    <rPh sb="2" eb="3">
      <t>ザイ</t>
    </rPh>
    <rPh sb="4" eb="6">
      <t>ニクアツ</t>
    </rPh>
    <rPh sb="10" eb="11">
      <t>チョウ</t>
    </rPh>
    <phoneticPr fontId="2"/>
  </si>
  <si>
    <t>骨格材の肉厚が３mm超　４mm以下のもの</t>
    <rPh sb="0" eb="2">
      <t>コッカク</t>
    </rPh>
    <rPh sb="2" eb="3">
      <t>ザイ</t>
    </rPh>
    <rPh sb="4" eb="6">
      <t>ニクアツ</t>
    </rPh>
    <rPh sb="10" eb="11">
      <t>チョウ</t>
    </rPh>
    <rPh sb="15" eb="17">
      <t>イカ</t>
    </rPh>
    <phoneticPr fontId="2"/>
  </si>
  <si>
    <t>２４</t>
    <phoneticPr fontId="2"/>
  </si>
  <si>
    <t>骨格材の肉厚が３mm以下のもの、軽量鉄骨</t>
    <rPh sb="0" eb="2">
      <t>コッカク</t>
    </rPh>
    <rPh sb="2" eb="3">
      <t>ザイ</t>
    </rPh>
    <rPh sb="4" eb="6">
      <t>ニクアツ</t>
    </rPh>
    <rPh sb="10" eb="12">
      <t>イカ</t>
    </rPh>
    <rPh sb="16" eb="18">
      <t>ケイリョウ</t>
    </rPh>
    <rPh sb="18" eb="20">
      <t>テッコツ</t>
    </rPh>
    <phoneticPr fontId="2"/>
  </si>
  <si>
    <t>倉庫用、作業場用</t>
    <rPh sb="0" eb="3">
      <t>ソウコヨウ</t>
    </rPh>
    <rPh sb="4" eb="6">
      <t>サギョウ</t>
    </rPh>
    <rPh sb="6" eb="7">
      <t>バ</t>
    </rPh>
    <rPh sb="7" eb="8">
      <t>ヨウ</t>
    </rPh>
    <phoneticPr fontId="2"/>
  </si>
  <si>
    <t>簡易建物</t>
    <rPh sb="0" eb="2">
      <t>カンイ</t>
    </rPh>
    <rPh sb="2" eb="4">
      <t>タテモノ</t>
    </rPh>
    <phoneticPr fontId="2"/>
  </si>
  <si>
    <t>掘立造及び仮設のもの（木製主要柱１０cm以下のトタンぶきは１０年）</t>
    <rPh sb="0" eb="1">
      <t>ホリ</t>
    </rPh>
    <rPh sb="1" eb="2">
      <t>タテ</t>
    </rPh>
    <rPh sb="2" eb="3">
      <t>ゾウ</t>
    </rPh>
    <rPh sb="3" eb="4">
      <t>オヨ</t>
    </rPh>
    <rPh sb="5" eb="7">
      <t>カセツ</t>
    </rPh>
    <rPh sb="11" eb="13">
      <t>モクセイ</t>
    </rPh>
    <rPh sb="13" eb="15">
      <t>シュヨウ</t>
    </rPh>
    <rPh sb="15" eb="16">
      <t>ハシラ</t>
    </rPh>
    <rPh sb="20" eb="22">
      <t>イカ</t>
    </rPh>
    <rPh sb="31" eb="32">
      <t>ネン</t>
    </rPh>
    <phoneticPr fontId="2"/>
  </si>
  <si>
    <t>７</t>
    <phoneticPr fontId="2"/>
  </si>
  <si>
    <t>　各シートの記入方法等の説明については、</t>
    <rPh sb="1" eb="2">
      <t>カク</t>
    </rPh>
    <rPh sb="6" eb="8">
      <t>キニュウ</t>
    </rPh>
    <rPh sb="8" eb="10">
      <t>ホウホウ</t>
    </rPh>
    <rPh sb="10" eb="11">
      <t>トウ</t>
    </rPh>
    <rPh sb="12" eb="14">
      <t>セツメイ</t>
    </rPh>
    <phoneticPr fontId="2"/>
  </si>
  <si>
    <t>※平成１９年４月１日以降に取得した減価償却資産より償却率が変更になっております。</t>
    <rPh sb="1" eb="3">
      <t>ヘイセイ</t>
    </rPh>
    <rPh sb="5" eb="6">
      <t>ネン</t>
    </rPh>
    <rPh sb="7" eb="8">
      <t>ガツ</t>
    </rPh>
    <rPh sb="9" eb="10">
      <t>ニチ</t>
    </rPh>
    <rPh sb="10" eb="12">
      <t>イコウ</t>
    </rPh>
    <rPh sb="13" eb="15">
      <t>シュトク</t>
    </rPh>
    <rPh sb="17" eb="19">
      <t>ゲンカ</t>
    </rPh>
    <rPh sb="19" eb="21">
      <t>ショウキャク</t>
    </rPh>
    <rPh sb="21" eb="23">
      <t>シサン</t>
    </rPh>
    <rPh sb="25" eb="27">
      <t>ショウキャク</t>
    </rPh>
    <rPh sb="27" eb="28">
      <t>リツ</t>
    </rPh>
    <rPh sb="29" eb="31">
      <t>ヘンコウ</t>
    </rPh>
    <phoneticPr fontId="2"/>
  </si>
  <si>
    <t>減価償却の計算例</t>
    <rPh sb="0" eb="2">
      <t>ゲンカ</t>
    </rPh>
    <rPh sb="2" eb="4">
      <t>ショウキャク</t>
    </rPh>
    <rPh sb="5" eb="7">
      <t>ケイサン</t>
    </rPh>
    <rPh sb="7" eb="8">
      <t>レイ</t>
    </rPh>
    <phoneticPr fontId="2"/>
  </si>
  <si>
    <t>　農業用の建物・車両・農機具等で取得価格１０万円以上のものは、決められた年数（耐用年数）により割算（償却）し、少しずつ経費に計上していきます。</t>
    <rPh sb="1" eb="4">
      <t>ノウギョウヨウ</t>
    </rPh>
    <rPh sb="5" eb="7">
      <t>タテモノ</t>
    </rPh>
    <rPh sb="8" eb="10">
      <t>シャリョウ</t>
    </rPh>
    <rPh sb="11" eb="14">
      <t>ノウキグ</t>
    </rPh>
    <rPh sb="14" eb="15">
      <t>トウ</t>
    </rPh>
    <rPh sb="16" eb="18">
      <t>シュトク</t>
    </rPh>
    <rPh sb="18" eb="20">
      <t>カカク</t>
    </rPh>
    <rPh sb="22" eb="24">
      <t>マンエン</t>
    </rPh>
    <rPh sb="24" eb="26">
      <t>イジョウ</t>
    </rPh>
    <rPh sb="31" eb="32">
      <t>キ</t>
    </rPh>
    <rPh sb="36" eb="38">
      <t>ネンスウ</t>
    </rPh>
    <rPh sb="39" eb="41">
      <t>タイヨウ</t>
    </rPh>
    <rPh sb="41" eb="43">
      <t>ネンスウ</t>
    </rPh>
    <rPh sb="47" eb="49">
      <t>ワリザン</t>
    </rPh>
    <rPh sb="50" eb="52">
      <t>ショウキャク</t>
    </rPh>
    <rPh sb="55" eb="56">
      <t>スコ</t>
    </rPh>
    <rPh sb="59" eb="61">
      <t>ケイヒ</t>
    </rPh>
    <rPh sb="62" eb="64">
      <t>ケイジョウ</t>
    </rPh>
    <phoneticPr fontId="2"/>
  </si>
  <si>
    <t>　したがって、その年に大型農機具等を購入しても、全額をその年の経費にすることはできません。</t>
    <rPh sb="9" eb="10">
      <t>トシ</t>
    </rPh>
    <rPh sb="11" eb="13">
      <t>オオガタ</t>
    </rPh>
    <rPh sb="13" eb="17">
      <t>ノウキグトウ</t>
    </rPh>
    <rPh sb="18" eb="20">
      <t>コウニュウ</t>
    </rPh>
    <rPh sb="24" eb="26">
      <t>ゼンガク</t>
    </rPh>
    <rPh sb="29" eb="30">
      <t>トシ</t>
    </rPh>
    <rPh sb="31" eb="33">
      <t>ケイヒ</t>
    </rPh>
    <phoneticPr fontId="2"/>
  </si>
  <si>
    <t>コンバイン取得価格：５００万円　耐用年数：５年　償却率：０．２００</t>
    <rPh sb="5" eb="7">
      <t>シュトク</t>
    </rPh>
    <rPh sb="7" eb="9">
      <t>カカク</t>
    </rPh>
    <rPh sb="13" eb="15">
      <t>マンエン</t>
    </rPh>
    <rPh sb="16" eb="18">
      <t>タイヨウ</t>
    </rPh>
    <rPh sb="18" eb="20">
      <t>ネンスウ</t>
    </rPh>
    <rPh sb="22" eb="23">
      <t>ネン</t>
    </rPh>
    <rPh sb="24" eb="26">
      <t>ショウキャク</t>
    </rPh>
    <rPh sb="26" eb="27">
      <t>リツ</t>
    </rPh>
    <phoneticPr fontId="2"/>
  </si>
  <si>
    <t>１年目</t>
    <rPh sb="1" eb="3">
      <t>ネンメ</t>
    </rPh>
    <phoneticPr fontId="2"/>
  </si>
  <si>
    <t>１，０００，０００円</t>
    <rPh sb="9" eb="10">
      <t>エン</t>
    </rPh>
    <phoneticPr fontId="2"/>
  </si>
  <si>
    <t>２年目</t>
    <rPh sb="1" eb="3">
      <t>ネンメ</t>
    </rPh>
    <phoneticPr fontId="2"/>
  </si>
  <si>
    <t>４，０００，０００円</t>
    <rPh sb="9" eb="10">
      <t>エン</t>
    </rPh>
    <phoneticPr fontId="2"/>
  </si>
  <si>
    <t>償却費累計額</t>
    <rPh sb="0" eb="2">
      <t>ショウキャク</t>
    </rPh>
    <rPh sb="2" eb="3">
      <t>ヒ</t>
    </rPh>
    <rPh sb="3" eb="6">
      <t>ルイケイガク</t>
    </rPh>
    <phoneticPr fontId="2"/>
  </si>
  <si>
    <t>経過年</t>
    <rPh sb="0" eb="2">
      <t>ケイカ</t>
    </rPh>
    <rPh sb="2" eb="3">
      <t>ネン</t>
    </rPh>
    <phoneticPr fontId="2"/>
  </si>
  <si>
    <t>３年目</t>
    <rPh sb="1" eb="3">
      <t>ネンメ</t>
    </rPh>
    <phoneticPr fontId="2"/>
  </si>
  <si>
    <t>４年目</t>
    <rPh sb="1" eb="3">
      <t>ネンメ</t>
    </rPh>
    <phoneticPr fontId="2"/>
  </si>
  <si>
    <t>５年目</t>
    <rPh sb="1" eb="3">
      <t>ネンメ</t>
    </rPh>
    <phoneticPr fontId="2"/>
  </si>
  <si>
    <t>３，０００，０００円</t>
    <rPh sb="9" eb="10">
      <t>エン</t>
    </rPh>
    <phoneticPr fontId="2"/>
  </si>
  <si>
    <t>２，０００，０００円</t>
    <rPh sb="9" eb="10">
      <t>エン</t>
    </rPh>
    <phoneticPr fontId="2"/>
  </si>
  <si>
    <t>１円</t>
    <rPh sb="1" eb="2">
      <t>エン</t>
    </rPh>
    <phoneticPr fontId="2"/>
  </si>
  <si>
    <t>６年目</t>
    <rPh sb="1" eb="3">
      <t>ネンメ</t>
    </rPh>
    <phoneticPr fontId="2"/>
  </si>
  <si>
    <t>７年目</t>
    <rPh sb="1" eb="3">
      <t>ネンメ</t>
    </rPh>
    <phoneticPr fontId="2"/>
  </si>
  <si>
    <t>８年目</t>
    <rPh sb="1" eb="3">
      <t>ネンメ</t>
    </rPh>
    <phoneticPr fontId="2"/>
  </si>
  <si>
    <t>９年目</t>
    <rPh sb="1" eb="3">
      <t>ネンメ</t>
    </rPh>
    <phoneticPr fontId="2"/>
  </si>
  <si>
    <t>１０年目</t>
    <rPh sb="2" eb="4">
      <t>ネンメ</t>
    </rPh>
    <phoneticPr fontId="2"/>
  </si>
  <si>
    <t>１１年目</t>
    <rPh sb="2" eb="4">
      <t>ネンメ</t>
    </rPh>
    <phoneticPr fontId="2"/>
  </si>
  <si>
    <t>９００，０００円</t>
    <rPh sb="7" eb="8">
      <t>エン</t>
    </rPh>
    <phoneticPr fontId="2"/>
  </si>
  <si>
    <t>２５０，０００円</t>
    <rPh sb="7" eb="8">
      <t>エン</t>
    </rPh>
    <phoneticPr fontId="2"/>
  </si>
  <si>
    <t>５０，０００円</t>
    <rPh sb="6" eb="7">
      <t>エン</t>
    </rPh>
    <phoneticPr fontId="2"/>
  </si>
  <si>
    <t>４，１００，０００円</t>
    <rPh sb="9" eb="10">
      <t>エン</t>
    </rPh>
    <phoneticPr fontId="2"/>
  </si>
  <si>
    <t>３，２００，０００円</t>
    <rPh sb="9" eb="10">
      <t>エン</t>
    </rPh>
    <phoneticPr fontId="2"/>
  </si>
  <si>
    <t>２，３００，０００円</t>
    <rPh sb="9" eb="10">
      <t>エン</t>
    </rPh>
    <phoneticPr fontId="2"/>
  </si>
  <si>
    <t>１，４００，０００円</t>
    <rPh sb="9" eb="10">
      <t>エン</t>
    </rPh>
    <phoneticPr fontId="2"/>
  </si>
  <si>
    <t>５００，０００円</t>
    <rPh sb="7" eb="8">
      <t>エン</t>
    </rPh>
    <phoneticPr fontId="2"/>
  </si>
  <si>
    <t>２００，０００円</t>
    <rPh sb="7" eb="8">
      <t>エン</t>
    </rPh>
    <phoneticPr fontId="2"/>
  </si>
  <si>
    <t>１５０，０００円</t>
    <rPh sb="7" eb="8">
      <t>エン</t>
    </rPh>
    <phoneticPr fontId="2"/>
  </si>
  <si>
    <t>１００，０００円</t>
    <rPh sb="7" eb="8">
      <t>エン</t>
    </rPh>
    <phoneticPr fontId="2"/>
  </si>
  <si>
    <t>４，９９９，９９９円</t>
    <rPh sb="9" eb="10">
      <t>エン</t>
    </rPh>
    <phoneticPr fontId="2"/>
  </si>
  <si>
    <t>１，８００，０００円</t>
    <rPh sb="9" eb="10">
      <t>エン</t>
    </rPh>
    <phoneticPr fontId="2"/>
  </si>
  <si>
    <t>２，７００，０００円</t>
    <rPh sb="9" eb="10">
      <t>エン</t>
    </rPh>
    <phoneticPr fontId="2"/>
  </si>
  <si>
    <t>３，６００，０００円</t>
    <rPh sb="9" eb="10">
      <t>エン</t>
    </rPh>
    <phoneticPr fontId="2"/>
  </si>
  <si>
    <t>４，５００，０００円</t>
    <rPh sb="9" eb="10">
      <t>エン</t>
    </rPh>
    <phoneticPr fontId="2"/>
  </si>
  <si>
    <t>４，７５０，０００円</t>
    <rPh sb="9" eb="10">
      <t>エン</t>
    </rPh>
    <phoneticPr fontId="2"/>
  </si>
  <si>
    <t>４，８００，０００円</t>
    <rPh sb="9" eb="10">
      <t>エン</t>
    </rPh>
    <phoneticPr fontId="2"/>
  </si>
  <si>
    <t>４，８５０，０００円</t>
    <rPh sb="9" eb="10">
      <t>エン</t>
    </rPh>
    <phoneticPr fontId="2"/>
  </si>
  <si>
    <t>４，９００，０００円</t>
    <rPh sb="9" eb="10">
      <t>エン</t>
    </rPh>
    <phoneticPr fontId="2"/>
  </si>
  <si>
    <t>４，９５０，０００円</t>
    <rPh sb="9" eb="10">
      <t>エン</t>
    </rPh>
    <phoneticPr fontId="2"/>
  </si>
  <si>
    <t>（取得費の５％）</t>
    <rPh sb="1" eb="3">
      <t>シュトク</t>
    </rPh>
    <rPh sb="3" eb="4">
      <t>ヒ</t>
    </rPh>
    <phoneticPr fontId="2"/>
  </si>
  <si>
    <t>軽トラック・農機具等の購入時の経費科目について</t>
    <rPh sb="0" eb="1">
      <t>ケイ</t>
    </rPh>
    <rPh sb="6" eb="10">
      <t>ノウキグトウ</t>
    </rPh>
    <rPh sb="11" eb="13">
      <t>コウニュウ</t>
    </rPh>
    <rPh sb="13" eb="14">
      <t>ジ</t>
    </rPh>
    <rPh sb="15" eb="17">
      <t>ケイヒ</t>
    </rPh>
    <rPh sb="17" eb="19">
      <t>カモク</t>
    </rPh>
    <phoneticPr fontId="2"/>
  </si>
  <si>
    <t>自動車税（軽自動車税）・自動車取得税・自動車重量税・登録諸費用・自賠責保険 ･･･ 租税公課　　　　　　　　　　　　　　　　　　　　　　　　　　　　以上を除いたもの（マットなどの付属品を含む） ･･･ 減価償却費の取得価格となります。　　　　　　　　　　　　　　　　　　　　　　　　　　　　　　　　　　　　　また、下取り車がある場合の下取り価格 ･･･ 総合譲渡所得となります。（総合譲渡所得の収入金額は下取価格、必要経費は未償却残高となります。）</t>
    <rPh sb="0" eb="3">
      <t>ジドウシャ</t>
    </rPh>
    <rPh sb="3" eb="4">
      <t>ゼイ</t>
    </rPh>
    <rPh sb="5" eb="9">
      <t>ケイジドウシャ</t>
    </rPh>
    <rPh sb="9" eb="10">
      <t>ゼイ</t>
    </rPh>
    <rPh sb="12" eb="15">
      <t>ジドウシャ</t>
    </rPh>
    <rPh sb="15" eb="17">
      <t>シュトク</t>
    </rPh>
    <rPh sb="17" eb="18">
      <t>ゼイ</t>
    </rPh>
    <rPh sb="19" eb="22">
      <t>ジドウシャ</t>
    </rPh>
    <rPh sb="22" eb="25">
      <t>ジュウリョウゼイ</t>
    </rPh>
    <rPh sb="26" eb="28">
      <t>トウロク</t>
    </rPh>
    <rPh sb="28" eb="31">
      <t>ショヒヨウ</t>
    </rPh>
    <rPh sb="32" eb="35">
      <t>ジバイセキ</t>
    </rPh>
    <rPh sb="35" eb="37">
      <t>ホケン</t>
    </rPh>
    <rPh sb="42" eb="44">
      <t>ソゼイ</t>
    </rPh>
    <rPh sb="44" eb="46">
      <t>コウカ</t>
    </rPh>
    <rPh sb="74" eb="76">
      <t>イジョウ</t>
    </rPh>
    <rPh sb="77" eb="78">
      <t>ノゾ</t>
    </rPh>
    <rPh sb="89" eb="91">
      <t>フゾク</t>
    </rPh>
    <rPh sb="91" eb="92">
      <t>ヒン</t>
    </rPh>
    <rPh sb="93" eb="94">
      <t>フク</t>
    </rPh>
    <rPh sb="101" eb="103">
      <t>ゲンカ</t>
    </rPh>
    <rPh sb="103" eb="105">
      <t>ショウキャク</t>
    </rPh>
    <rPh sb="105" eb="106">
      <t>ヒ</t>
    </rPh>
    <rPh sb="107" eb="109">
      <t>シュトク</t>
    </rPh>
    <rPh sb="109" eb="111">
      <t>カカク</t>
    </rPh>
    <rPh sb="157" eb="159">
      <t>シタド</t>
    </rPh>
    <rPh sb="160" eb="161">
      <t>クルマ</t>
    </rPh>
    <rPh sb="164" eb="166">
      <t>バアイ</t>
    </rPh>
    <rPh sb="167" eb="169">
      <t>シタド</t>
    </rPh>
    <rPh sb="170" eb="172">
      <t>カカク</t>
    </rPh>
    <rPh sb="177" eb="179">
      <t>ソウゴウ</t>
    </rPh>
    <rPh sb="179" eb="181">
      <t>ジョウト</t>
    </rPh>
    <rPh sb="181" eb="183">
      <t>ショトク</t>
    </rPh>
    <rPh sb="190" eb="192">
      <t>ソウゴウ</t>
    </rPh>
    <rPh sb="192" eb="194">
      <t>ジョウト</t>
    </rPh>
    <rPh sb="194" eb="196">
      <t>ショトク</t>
    </rPh>
    <rPh sb="197" eb="199">
      <t>シュウニュウ</t>
    </rPh>
    <rPh sb="199" eb="201">
      <t>キンガク</t>
    </rPh>
    <rPh sb="202" eb="204">
      <t>シタドリ</t>
    </rPh>
    <rPh sb="204" eb="206">
      <t>カカク</t>
    </rPh>
    <rPh sb="207" eb="209">
      <t>ヒツヨウ</t>
    </rPh>
    <rPh sb="209" eb="211">
      <t>ケイヒ</t>
    </rPh>
    <rPh sb="212" eb="215">
      <t>ミショウキャク</t>
    </rPh>
    <rPh sb="215" eb="217">
      <t>ザンダカ</t>
    </rPh>
    <phoneticPr fontId="2"/>
  </si>
  <si>
    <t>軽トラックなどの車検代について</t>
    <rPh sb="0" eb="1">
      <t>ケイ</t>
    </rPh>
    <rPh sb="8" eb="10">
      <t>シャケン</t>
    </rPh>
    <rPh sb="10" eb="11">
      <t>ダイ</t>
    </rPh>
    <phoneticPr fontId="2"/>
  </si>
  <si>
    <t>固定資産税について</t>
    <rPh sb="0" eb="2">
      <t>コテイ</t>
    </rPh>
    <rPh sb="2" eb="5">
      <t>シサンゼイ</t>
    </rPh>
    <phoneticPr fontId="2"/>
  </si>
  <si>
    <t>建物、農機具、農業用自動車などの償却費(取得価格が１０万円以上の資産)　※詳しくは減価償却の計算参照</t>
    <rPh sb="0" eb="2">
      <t>タテモノ</t>
    </rPh>
    <rPh sb="3" eb="6">
      <t>ノウキグ</t>
    </rPh>
    <rPh sb="7" eb="10">
      <t>ノウギョウヨウ</t>
    </rPh>
    <rPh sb="10" eb="13">
      <t>ジドウシャ</t>
    </rPh>
    <rPh sb="16" eb="19">
      <t>ショウキャクヒ</t>
    </rPh>
    <rPh sb="20" eb="22">
      <t>シュトク</t>
    </rPh>
    <rPh sb="22" eb="24">
      <t>カカク</t>
    </rPh>
    <rPh sb="27" eb="29">
      <t>マンエン</t>
    </rPh>
    <rPh sb="29" eb="31">
      <t>イジョウ</t>
    </rPh>
    <rPh sb="32" eb="34">
      <t>シサン</t>
    </rPh>
    <rPh sb="37" eb="38">
      <t>クワ</t>
    </rPh>
    <rPh sb="41" eb="43">
      <t>ゲンカ</t>
    </rPh>
    <rPh sb="43" eb="45">
      <t>ショウキャク</t>
    </rPh>
    <rPh sb="46" eb="48">
      <t>ケイサン</t>
    </rPh>
    <rPh sb="48" eb="50">
      <t>サンショウ</t>
    </rPh>
    <phoneticPr fontId="2"/>
  </si>
  <si>
    <t>(収支内訳書裏面の⑮の金額)÷(事業専従者数＋１)</t>
    <rPh sb="1" eb="3">
      <t>シュウシ</t>
    </rPh>
    <rPh sb="3" eb="6">
      <t>ウチワケショ</t>
    </rPh>
    <rPh sb="6" eb="8">
      <t>リメン</t>
    </rPh>
    <rPh sb="11" eb="13">
      <t>キンガク</t>
    </rPh>
    <rPh sb="16" eb="18">
      <t>ジギョウ</t>
    </rPh>
    <rPh sb="18" eb="21">
      <t>センジュウシャ</t>
    </rPh>
    <rPh sb="21" eb="22">
      <t>スウ</t>
    </rPh>
    <phoneticPr fontId="2"/>
  </si>
  <si>
    <r>
      <t>㋑</t>
    </r>
    <r>
      <rPr>
        <sz val="10"/>
        <rFont val="HG丸ｺﾞｼｯｸM-PRO"/>
        <family val="3"/>
        <charset val="128"/>
      </rPr>
      <t>租税公課</t>
    </r>
    <rPh sb="1" eb="3">
      <t>ソゼイ</t>
    </rPh>
    <rPh sb="3" eb="5">
      <t>コウカ</t>
    </rPh>
    <phoneticPr fontId="2"/>
  </si>
  <si>
    <r>
      <t>㋺</t>
    </r>
    <r>
      <rPr>
        <sz val="10"/>
        <rFont val="HG丸ｺﾞｼｯｸM-PRO"/>
        <family val="3"/>
        <charset val="128"/>
      </rPr>
      <t>種苗費</t>
    </r>
    <rPh sb="1" eb="3">
      <t>シュビョウ</t>
    </rPh>
    <rPh sb="3" eb="4">
      <t>ヒ</t>
    </rPh>
    <phoneticPr fontId="2"/>
  </si>
  <si>
    <r>
      <t>㋥</t>
    </r>
    <r>
      <rPr>
        <sz val="10"/>
        <rFont val="HG丸ｺﾞｼｯｸM-PRO"/>
        <family val="3"/>
        <charset val="128"/>
      </rPr>
      <t>肥料代</t>
    </r>
    <rPh sb="1" eb="3">
      <t>ヒリョウ</t>
    </rPh>
    <rPh sb="3" eb="4">
      <t>ダイ</t>
    </rPh>
    <phoneticPr fontId="2"/>
  </si>
  <si>
    <r>
      <t>㋬</t>
    </r>
    <r>
      <rPr>
        <sz val="10"/>
        <rFont val="HG丸ｺﾞｼｯｸM-PRO"/>
        <family val="3"/>
        <charset val="128"/>
      </rPr>
      <t>農具代</t>
    </r>
    <rPh sb="1" eb="3">
      <t>ノウグ</t>
    </rPh>
    <rPh sb="3" eb="4">
      <t>ダイ</t>
    </rPh>
    <phoneticPr fontId="2"/>
  </si>
  <si>
    <r>
      <t>㋣</t>
    </r>
    <r>
      <rPr>
        <sz val="10"/>
        <rFont val="HG丸ｺﾞｼｯｸM-PRO"/>
        <family val="3"/>
        <charset val="128"/>
      </rPr>
      <t>農薬衛生費</t>
    </r>
    <rPh sb="1" eb="3">
      <t>ノウヤク</t>
    </rPh>
    <rPh sb="3" eb="6">
      <t>エイセイヒ</t>
    </rPh>
    <phoneticPr fontId="2"/>
  </si>
  <si>
    <r>
      <t>㋠</t>
    </r>
    <r>
      <rPr>
        <sz val="10"/>
        <rFont val="HG丸ｺﾞｼｯｸM-PRO"/>
        <family val="3"/>
        <charset val="128"/>
      </rPr>
      <t>諸材料費</t>
    </r>
    <rPh sb="1" eb="2">
      <t>ショ</t>
    </rPh>
    <rPh sb="2" eb="5">
      <t>ザイリョウヒ</t>
    </rPh>
    <phoneticPr fontId="2"/>
  </si>
  <si>
    <r>
      <t>㋷</t>
    </r>
    <r>
      <rPr>
        <sz val="10"/>
        <rFont val="HG丸ｺﾞｼｯｸM-PRO"/>
        <family val="3"/>
        <charset val="128"/>
      </rPr>
      <t>修繕費</t>
    </r>
    <rPh sb="1" eb="4">
      <t>シュウゼンヒ</t>
    </rPh>
    <phoneticPr fontId="2"/>
  </si>
  <si>
    <r>
      <t>㋦</t>
    </r>
    <r>
      <rPr>
        <sz val="10"/>
        <rFont val="HG丸ｺﾞｼｯｸM-PRO"/>
        <family val="3"/>
        <charset val="128"/>
      </rPr>
      <t>動力光熱費</t>
    </r>
    <rPh sb="1" eb="3">
      <t>ドウリョク</t>
    </rPh>
    <rPh sb="3" eb="6">
      <t>コウネツヒ</t>
    </rPh>
    <phoneticPr fontId="2"/>
  </si>
  <si>
    <r>
      <t>㋸</t>
    </r>
    <r>
      <rPr>
        <sz val="10"/>
        <rFont val="HG丸ｺﾞｼｯｸM-PRO"/>
        <family val="3"/>
        <charset val="128"/>
      </rPr>
      <t>作業用衣料費</t>
    </r>
    <rPh sb="1" eb="4">
      <t>サギョウヨウ</t>
    </rPh>
    <rPh sb="4" eb="6">
      <t>イリョウ</t>
    </rPh>
    <rPh sb="6" eb="7">
      <t>ヒ</t>
    </rPh>
    <phoneticPr fontId="2"/>
  </si>
  <si>
    <r>
      <t>㋾</t>
    </r>
    <r>
      <rPr>
        <sz val="10"/>
        <rFont val="HG丸ｺﾞｼｯｸM-PRO"/>
        <family val="3"/>
        <charset val="128"/>
      </rPr>
      <t>農業共済掛金</t>
    </r>
    <rPh sb="1" eb="3">
      <t>ノウギョウ</t>
    </rPh>
    <rPh sb="3" eb="5">
      <t>キョウサイ</t>
    </rPh>
    <rPh sb="5" eb="7">
      <t>カケキン</t>
    </rPh>
    <phoneticPr fontId="2"/>
  </si>
  <si>
    <r>
      <t>㋻</t>
    </r>
    <r>
      <rPr>
        <sz val="10"/>
        <rFont val="HG丸ｺﾞｼｯｸM-PRO"/>
        <family val="3"/>
        <charset val="128"/>
      </rPr>
      <t>荷造運搬手数料</t>
    </r>
    <rPh sb="1" eb="3">
      <t>ニヅク</t>
    </rPh>
    <rPh sb="3" eb="5">
      <t>ウンパン</t>
    </rPh>
    <rPh sb="5" eb="8">
      <t>テスウリョウ</t>
    </rPh>
    <phoneticPr fontId="2"/>
  </si>
  <si>
    <r>
      <t>㋡</t>
    </r>
    <r>
      <rPr>
        <sz val="10"/>
        <rFont val="HG丸ｺﾞｼｯｸM-PRO"/>
        <family val="3"/>
        <charset val="128"/>
      </rPr>
      <t>雑費</t>
    </r>
    <rPh sb="1" eb="3">
      <t>ザッピ</t>
    </rPh>
    <phoneticPr fontId="2"/>
  </si>
  <si>
    <r>
      <t>㋶</t>
    </r>
    <r>
      <rPr>
        <sz val="10"/>
        <rFont val="HG丸ｺﾞｼｯｸM-PRO"/>
        <family val="3"/>
        <charset val="128"/>
      </rPr>
      <t>経費から差し引く果樹・牛馬等の育成費用</t>
    </r>
    <rPh sb="1" eb="3">
      <t>ケイヒ</t>
    </rPh>
    <rPh sb="5" eb="6">
      <t>サ</t>
    </rPh>
    <rPh sb="7" eb="8">
      <t>ヒ</t>
    </rPh>
    <rPh sb="9" eb="11">
      <t>カジュ</t>
    </rPh>
    <rPh sb="12" eb="14">
      <t>ギュウバ</t>
    </rPh>
    <rPh sb="14" eb="15">
      <t>トウ</t>
    </rPh>
    <rPh sb="16" eb="18">
      <t>イクセイ</t>
    </rPh>
    <rPh sb="18" eb="20">
      <t>ヒヨウ</t>
    </rPh>
    <phoneticPr fontId="2"/>
  </si>
  <si>
    <t>(１)</t>
    <phoneticPr fontId="2"/>
  </si>
  <si>
    <t>(２)</t>
    <phoneticPr fontId="2"/>
  </si>
  <si>
    <t>◎必要書類 ･･･ 領収書、請求書、通知書、引き落としのあった通帳など</t>
    <rPh sb="1" eb="3">
      <t>ヒツヨウ</t>
    </rPh>
    <rPh sb="3" eb="5">
      <t>ショルイ</t>
    </rPh>
    <rPh sb="10" eb="13">
      <t>リョウシュウショ</t>
    </rPh>
    <rPh sb="14" eb="17">
      <t>セイキュウショ</t>
    </rPh>
    <rPh sb="18" eb="21">
      <t>ツウチショ</t>
    </rPh>
    <rPh sb="22" eb="23">
      <t>ヒ</t>
    </rPh>
    <rPh sb="24" eb="25">
      <t>オ</t>
    </rPh>
    <rPh sb="31" eb="33">
      <t>ツウチョウ</t>
    </rPh>
    <phoneticPr fontId="2"/>
  </si>
  <si>
    <t>農業経営上の費用で他の経費に当てはまらない経費（農業の専門誌、事務用品代など）</t>
    <rPh sb="0" eb="2">
      <t>ノウギョウ</t>
    </rPh>
    <rPh sb="2" eb="4">
      <t>ケイエイ</t>
    </rPh>
    <rPh sb="4" eb="5">
      <t>ジョウ</t>
    </rPh>
    <rPh sb="6" eb="8">
      <t>ヒヨウ</t>
    </rPh>
    <rPh sb="9" eb="10">
      <t>タ</t>
    </rPh>
    <rPh sb="11" eb="13">
      <t>ケイヒ</t>
    </rPh>
    <rPh sb="14" eb="15">
      <t>ア</t>
    </rPh>
    <rPh sb="21" eb="23">
      <t>ケイヒ</t>
    </rPh>
    <rPh sb="24" eb="26">
      <t>ノウギョウ</t>
    </rPh>
    <rPh sb="27" eb="30">
      <t>センモンシ</t>
    </rPh>
    <rPh sb="31" eb="33">
      <t>ジム</t>
    </rPh>
    <rPh sb="33" eb="35">
      <t>ヨウヒン</t>
    </rPh>
    <rPh sb="35" eb="36">
      <t>ダイ</t>
    </rPh>
    <phoneticPr fontId="2"/>
  </si>
  <si>
    <t>農薬の購入費用や共同防除の負担金</t>
    <rPh sb="0" eb="2">
      <t>ノウヤク</t>
    </rPh>
    <rPh sb="3" eb="5">
      <t>コウニュウ</t>
    </rPh>
    <rPh sb="5" eb="7">
      <t>ヒヨウ</t>
    </rPh>
    <rPh sb="8" eb="10">
      <t>キョウドウ</t>
    </rPh>
    <rPh sb="10" eb="12">
      <t>ボウジョ</t>
    </rPh>
    <rPh sb="13" eb="16">
      <t>フタンキン</t>
    </rPh>
    <phoneticPr fontId="2"/>
  </si>
  <si>
    <t>土地改良事業の負担金</t>
    <rPh sb="0" eb="2">
      <t>トチ</t>
    </rPh>
    <rPh sb="2" eb="4">
      <t>カイリョウ</t>
    </rPh>
    <rPh sb="4" eb="6">
      <t>ジギョウ</t>
    </rPh>
    <rPh sb="7" eb="10">
      <t>フタンキン</t>
    </rPh>
    <phoneticPr fontId="2"/>
  </si>
  <si>
    <t>家事上の費用について</t>
    <rPh sb="0" eb="2">
      <t>カジ</t>
    </rPh>
    <rPh sb="2" eb="3">
      <t>ジョウ</t>
    </rPh>
    <rPh sb="4" eb="6">
      <t>ヒヨウ</t>
    </rPh>
    <phoneticPr fontId="2"/>
  </si>
  <si>
    <t>年末調整後の源泉徴収税額を記入します。なお、臨時雇人など年末調整を行わない人については、本年中に徴収した源泉徴収額を記入します。</t>
    <rPh sb="0" eb="2">
      <t>ネンマツ</t>
    </rPh>
    <rPh sb="2" eb="4">
      <t>チョウセイ</t>
    </rPh>
    <rPh sb="4" eb="5">
      <t>ゴ</t>
    </rPh>
    <rPh sb="6" eb="8">
      <t>ゲンセン</t>
    </rPh>
    <rPh sb="8" eb="10">
      <t>チョウシュウ</t>
    </rPh>
    <rPh sb="10" eb="12">
      <t>ゼイガク</t>
    </rPh>
    <rPh sb="13" eb="15">
      <t>キニュウ</t>
    </rPh>
    <rPh sb="22" eb="24">
      <t>リンジ</t>
    </rPh>
    <rPh sb="24" eb="25">
      <t>ヤト</t>
    </rPh>
    <rPh sb="25" eb="26">
      <t>ニン</t>
    </rPh>
    <rPh sb="28" eb="30">
      <t>ネンマツ</t>
    </rPh>
    <rPh sb="30" eb="32">
      <t>チョウセイ</t>
    </rPh>
    <rPh sb="33" eb="34">
      <t>オコナ</t>
    </rPh>
    <rPh sb="37" eb="38">
      <t>ヒト</t>
    </rPh>
    <rPh sb="44" eb="47">
      <t>ホンネンチュウ</t>
    </rPh>
    <rPh sb="48" eb="50">
      <t>チョウシュウ</t>
    </rPh>
    <rPh sb="52" eb="54">
      <t>ゲンセン</t>
    </rPh>
    <rPh sb="54" eb="56">
      <t>チョウシュウ</t>
    </rPh>
    <rPh sb="56" eb="57">
      <t>ガク</t>
    </rPh>
    <rPh sb="58" eb="60">
      <t>キニュウ</t>
    </rPh>
    <phoneticPr fontId="2"/>
  </si>
  <si>
    <t>１年間に販売した農産物の販売金額を記入します。なお、販売後、まだ実際に代金を受け取っていない場合でも本年中に販売したものについては、すべて本年分の販売金額になります。（市場手数料や撰果料、運賃等が相殺されている場合は、これらの金額が相殺される前の金額を記入します。）</t>
    <rPh sb="1" eb="3">
      <t>ネンカン</t>
    </rPh>
    <rPh sb="4" eb="6">
      <t>ハンバイ</t>
    </rPh>
    <rPh sb="8" eb="11">
      <t>ノウサンブツ</t>
    </rPh>
    <rPh sb="12" eb="14">
      <t>ハンバイ</t>
    </rPh>
    <rPh sb="14" eb="16">
      <t>キンガク</t>
    </rPh>
    <rPh sb="17" eb="19">
      <t>キニュウ</t>
    </rPh>
    <rPh sb="26" eb="28">
      <t>ハンバイ</t>
    </rPh>
    <rPh sb="28" eb="29">
      <t>ゴ</t>
    </rPh>
    <rPh sb="32" eb="34">
      <t>ジッサイ</t>
    </rPh>
    <rPh sb="35" eb="37">
      <t>ダイキン</t>
    </rPh>
    <rPh sb="38" eb="39">
      <t>ウ</t>
    </rPh>
    <rPh sb="40" eb="41">
      <t>ト</t>
    </rPh>
    <rPh sb="46" eb="48">
      <t>バアイ</t>
    </rPh>
    <rPh sb="50" eb="53">
      <t>ホンネンチュウ</t>
    </rPh>
    <rPh sb="54" eb="56">
      <t>ハンバイ</t>
    </rPh>
    <rPh sb="69" eb="71">
      <t>ホンネン</t>
    </rPh>
    <rPh sb="71" eb="72">
      <t>ブン</t>
    </rPh>
    <rPh sb="73" eb="75">
      <t>ハンバイ</t>
    </rPh>
    <rPh sb="75" eb="77">
      <t>キンガク</t>
    </rPh>
    <rPh sb="84" eb="86">
      <t>イチバ</t>
    </rPh>
    <rPh sb="86" eb="89">
      <t>テスウリョウ</t>
    </rPh>
    <rPh sb="90" eb="91">
      <t>セン</t>
    </rPh>
    <rPh sb="91" eb="92">
      <t>カ</t>
    </rPh>
    <rPh sb="92" eb="93">
      <t>リョウ</t>
    </rPh>
    <rPh sb="94" eb="97">
      <t>ウンチントウ</t>
    </rPh>
    <rPh sb="98" eb="100">
      <t>ソウサイ</t>
    </rPh>
    <rPh sb="105" eb="107">
      <t>バアイ</t>
    </rPh>
    <rPh sb="113" eb="115">
      <t>キンガク</t>
    </rPh>
    <rPh sb="116" eb="118">
      <t>ソウサイ</t>
    </rPh>
    <rPh sb="121" eb="122">
      <t>マエ</t>
    </rPh>
    <rPh sb="123" eb="125">
      <t>キンガク</t>
    </rPh>
    <rPh sb="126" eb="128">
      <t>キニュウ</t>
    </rPh>
    <phoneticPr fontId="2"/>
  </si>
  <si>
    <t>(2)前年以前に取得した資産は、前年末の未償却残高（「取得価格－前年末までの償却費の累計額」の金額）から㋣の金額を差し引いた金額。</t>
    <rPh sb="3" eb="5">
      <t>ゼンネン</t>
    </rPh>
    <rPh sb="5" eb="7">
      <t>イゼン</t>
    </rPh>
    <rPh sb="8" eb="10">
      <t>シュトク</t>
    </rPh>
    <rPh sb="12" eb="14">
      <t>シサン</t>
    </rPh>
    <rPh sb="16" eb="19">
      <t>ゼンネンマツ</t>
    </rPh>
    <rPh sb="20" eb="23">
      <t>ミショウキャク</t>
    </rPh>
    <rPh sb="23" eb="25">
      <t>ザンダカ</t>
    </rPh>
    <rPh sb="27" eb="29">
      <t>シュトク</t>
    </rPh>
    <rPh sb="29" eb="31">
      <t>カカク</t>
    </rPh>
    <rPh sb="32" eb="33">
      <t>ゼン</t>
    </rPh>
    <rPh sb="33" eb="35">
      <t>ネンマツ</t>
    </rPh>
    <rPh sb="38" eb="40">
      <t>ショウキャク</t>
    </rPh>
    <rPh sb="40" eb="41">
      <t>ヒ</t>
    </rPh>
    <rPh sb="42" eb="44">
      <t>ルイケイ</t>
    </rPh>
    <rPh sb="44" eb="45">
      <t>ガク</t>
    </rPh>
    <rPh sb="47" eb="49">
      <t>キンガク</t>
    </rPh>
    <rPh sb="54" eb="56">
      <t>キンガク</t>
    </rPh>
    <rPh sb="57" eb="58">
      <t>サ</t>
    </rPh>
    <rPh sb="59" eb="60">
      <t>ヒ</t>
    </rPh>
    <rPh sb="62" eb="64">
      <t>キンガク</t>
    </rPh>
    <phoneticPr fontId="2"/>
  </si>
  <si>
    <t>(1)本年中に取得した資産は、㋑の金額から㋣の金額を差し引いた金額</t>
    <rPh sb="3" eb="6">
      <t>ホンネンチュウ</t>
    </rPh>
    <rPh sb="7" eb="9">
      <t>シュトク</t>
    </rPh>
    <rPh sb="11" eb="13">
      <t>シサン</t>
    </rPh>
    <rPh sb="17" eb="19">
      <t>キンガク</t>
    </rPh>
    <rPh sb="23" eb="25">
      <t>キンガク</t>
    </rPh>
    <rPh sb="26" eb="27">
      <t>サ</t>
    </rPh>
    <rPh sb="28" eb="29">
      <t>ヒ</t>
    </rPh>
    <rPh sb="31" eb="33">
      <t>キンガク</t>
    </rPh>
    <phoneticPr fontId="2"/>
  </si>
  <si>
    <t>(1)取得資産が中古である場合 ････････ その旨</t>
    <rPh sb="3" eb="5">
      <t>シュトク</t>
    </rPh>
    <rPh sb="5" eb="7">
      <t>シサン</t>
    </rPh>
    <rPh sb="8" eb="10">
      <t>チュウコ</t>
    </rPh>
    <rPh sb="13" eb="15">
      <t>バアイ</t>
    </rPh>
    <rPh sb="27" eb="28">
      <t>ムネ</t>
    </rPh>
    <phoneticPr fontId="2"/>
  </si>
  <si>
    <t>(2)資産を本年中に譲渡や取壊しなどをした場合 ････････ その月日、事由など</t>
    <rPh sb="3" eb="5">
      <t>シサン</t>
    </rPh>
    <rPh sb="6" eb="9">
      <t>ホンネンチュウ</t>
    </rPh>
    <rPh sb="10" eb="12">
      <t>ジョウト</t>
    </rPh>
    <rPh sb="13" eb="15">
      <t>トリコワ</t>
    </rPh>
    <rPh sb="21" eb="23">
      <t>バアイ</t>
    </rPh>
    <rPh sb="35" eb="36">
      <t>ツキ</t>
    </rPh>
    <rPh sb="36" eb="37">
      <t>ヒ</t>
    </rPh>
    <rPh sb="38" eb="40">
      <t>ジユウ</t>
    </rPh>
    <phoneticPr fontId="2"/>
  </si>
  <si>
    <t>(3)譲渡や取壊しなどをした資産について本年分の償却を省略した場合 ･･･････ その旨</t>
    <rPh sb="3" eb="5">
      <t>ジョウト</t>
    </rPh>
    <rPh sb="6" eb="8">
      <t>トリコワ</t>
    </rPh>
    <rPh sb="14" eb="16">
      <t>シサン</t>
    </rPh>
    <rPh sb="20" eb="21">
      <t>ホン</t>
    </rPh>
    <rPh sb="21" eb="23">
      <t>ネンブン</t>
    </rPh>
    <rPh sb="24" eb="26">
      <t>ショウキャク</t>
    </rPh>
    <rPh sb="27" eb="29">
      <t>ショウリャク</t>
    </rPh>
    <rPh sb="31" eb="33">
      <t>バアイ</t>
    </rPh>
    <rPh sb="44" eb="45">
      <t>ムネ</t>
    </rPh>
    <phoneticPr fontId="2"/>
  </si>
  <si>
    <t>(4)被災代替資産等の特別償却の適用を受ける場合 ･･･････ その特例名</t>
    <rPh sb="3" eb="5">
      <t>ヒサイ</t>
    </rPh>
    <rPh sb="5" eb="7">
      <t>ダイガ</t>
    </rPh>
    <rPh sb="7" eb="10">
      <t>シサントウ</t>
    </rPh>
    <rPh sb="11" eb="13">
      <t>トクベツ</t>
    </rPh>
    <rPh sb="13" eb="15">
      <t>ショウキャク</t>
    </rPh>
    <rPh sb="16" eb="18">
      <t>テキヨウ</t>
    </rPh>
    <rPh sb="19" eb="20">
      <t>ウ</t>
    </rPh>
    <rPh sb="22" eb="24">
      <t>バアイ</t>
    </rPh>
    <rPh sb="35" eb="37">
      <t>トクレイ</t>
    </rPh>
    <rPh sb="37" eb="38">
      <t>メイ</t>
    </rPh>
    <phoneticPr fontId="2"/>
  </si>
  <si>
    <t>　使用可能期間が１年未満か取得価額が１０万円未満のいわゆる少額な減価償却資産については、減価償却をしないで、使用した時にその取得価額がそのまま必要経費になります。</t>
    <rPh sb="1" eb="3">
      <t>シヨウ</t>
    </rPh>
    <rPh sb="3" eb="5">
      <t>カノウ</t>
    </rPh>
    <rPh sb="5" eb="7">
      <t>キカン</t>
    </rPh>
    <rPh sb="9" eb="10">
      <t>ネン</t>
    </rPh>
    <rPh sb="10" eb="12">
      <t>ミマン</t>
    </rPh>
    <rPh sb="13" eb="15">
      <t>シュトク</t>
    </rPh>
    <rPh sb="15" eb="17">
      <t>カガク</t>
    </rPh>
    <rPh sb="20" eb="22">
      <t>マンエン</t>
    </rPh>
    <rPh sb="22" eb="24">
      <t>ミマン</t>
    </rPh>
    <rPh sb="29" eb="31">
      <t>ショウガク</t>
    </rPh>
    <rPh sb="32" eb="34">
      <t>ゲンカ</t>
    </rPh>
    <rPh sb="34" eb="36">
      <t>ショウキャク</t>
    </rPh>
    <rPh sb="36" eb="38">
      <t>シサン</t>
    </rPh>
    <rPh sb="44" eb="46">
      <t>ゲンカ</t>
    </rPh>
    <rPh sb="46" eb="48">
      <t>ショウキャク</t>
    </rPh>
    <rPh sb="54" eb="56">
      <t>シヨウ</t>
    </rPh>
    <rPh sb="58" eb="59">
      <t>トキ</t>
    </rPh>
    <rPh sb="62" eb="64">
      <t>シュトク</t>
    </rPh>
    <rPh sb="64" eb="66">
      <t>カガク</t>
    </rPh>
    <rPh sb="71" eb="73">
      <t>ヒツヨウ</t>
    </rPh>
    <rPh sb="73" eb="75">
      <t>ケイヒ</t>
    </rPh>
    <phoneticPr fontId="2"/>
  </si>
  <si>
    <t>まず、はじめに所有の農機具等が、減価償却の対象となるかを判定します。</t>
    <rPh sb="7" eb="9">
      <t>ショユウ</t>
    </rPh>
    <rPh sb="10" eb="14">
      <t>ノウキグトウ</t>
    </rPh>
    <rPh sb="16" eb="18">
      <t>ゲンカ</t>
    </rPh>
    <rPh sb="18" eb="20">
      <t>ショウキャク</t>
    </rPh>
    <rPh sb="21" eb="23">
      <t>タイショウ</t>
    </rPh>
    <rPh sb="28" eb="30">
      <t>ハンテイ</t>
    </rPh>
    <phoneticPr fontId="2"/>
  </si>
  <si>
    <t>　（１）取得価額が１０万円未満若しくは使用可能期間が１年未満</t>
    <rPh sb="4" eb="6">
      <t>シュトク</t>
    </rPh>
    <rPh sb="6" eb="8">
      <t>カガク</t>
    </rPh>
    <rPh sb="11" eb="13">
      <t>マンエン</t>
    </rPh>
    <rPh sb="13" eb="15">
      <t>ミマン</t>
    </rPh>
    <rPh sb="15" eb="16">
      <t>モ</t>
    </rPh>
    <rPh sb="19" eb="21">
      <t>シヨウ</t>
    </rPh>
    <rPh sb="21" eb="23">
      <t>カノウ</t>
    </rPh>
    <rPh sb="23" eb="25">
      <t>キカン</t>
    </rPh>
    <rPh sb="27" eb="28">
      <t>ネン</t>
    </rPh>
    <rPh sb="28" eb="30">
      <t>ミマン</t>
    </rPh>
    <phoneticPr fontId="2"/>
  </si>
  <si>
    <t>　（２）取得価額が１０万円以上２０万円未満</t>
    <rPh sb="4" eb="6">
      <t>シュトク</t>
    </rPh>
    <rPh sb="6" eb="8">
      <t>カガク</t>
    </rPh>
    <rPh sb="11" eb="15">
      <t>マンエンイジョウ</t>
    </rPh>
    <rPh sb="17" eb="19">
      <t>マンエン</t>
    </rPh>
    <rPh sb="19" eb="21">
      <t>ミマン</t>
    </rPh>
    <phoneticPr fontId="2"/>
  </si>
  <si>
    <t>　（３）取得価格が２０万円以上</t>
    <rPh sb="4" eb="6">
      <t>シュトク</t>
    </rPh>
    <rPh sb="6" eb="8">
      <t>カカク</t>
    </rPh>
    <rPh sb="11" eb="13">
      <t>マンエン</t>
    </rPh>
    <rPh sb="13" eb="15">
      <t>イジョウ</t>
    </rPh>
    <phoneticPr fontId="2"/>
  </si>
  <si>
    <t>農業所得は、農業に関係することで得た所得全体を示します。このため耕作をしていない方でも、農地を小作に出していて小作料（現物の受け取りも含む。）をもらっている場合は、申告をしなければなりません。この場合、経費として土地改良費・固定資産税など土地の維持に係る経費を計上することができます。</t>
    <rPh sb="0" eb="2">
      <t>ノウギョウ</t>
    </rPh>
    <rPh sb="2" eb="4">
      <t>ショトク</t>
    </rPh>
    <rPh sb="6" eb="8">
      <t>ノウギョウ</t>
    </rPh>
    <rPh sb="9" eb="11">
      <t>カンケイ</t>
    </rPh>
    <rPh sb="16" eb="17">
      <t>エ</t>
    </rPh>
    <rPh sb="18" eb="20">
      <t>ショトク</t>
    </rPh>
    <rPh sb="20" eb="22">
      <t>ゼンタイ</t>
    </rPh>
    <rPh sb="23" eb="24">
      <t>シメ</t>
    </rPh>
    <rPh sb="32" eb="34">
      <t>コウサク</t>
    </rPh>
    <rPh sb="40" eb="41">
      <t>カタ</t>
    </rPh>
    <rPh sb="44" eb="46">
      <t>ノウチ</t>
    </rPh>
    <rPh sb="47" eb="49">
      <t>コサク</t>
    </rPh>
    <rPh sb="50" eb="51">
      <t>ダ</t>
    </rPh>
    <rPh sb="55" eb="58">
      <t>コサクリョウ</t>
    </rPh>
    <rPh sb="59" eb="61">
      <t>ゲンブツ</t>
    </rPh>
    <rPh sb="62" eb="63">
      <t>ウ</t>
    </rPh>
    <rPh sb="64" eb="65">
      <t>ト</t>
    </rPh>
    <rPh sb="67" eb="68">
      <t>フク</t>
    </rPh>
    <rPh sb="78" eb="80">
      <t>バアイ</t>
    </rPh>
    <rPh sb="82" eb="84">
      <t>シンコク</t>
    </rPh>
    <rPh sb="98" eb="100">
      <t>バアイ</t>
    </rPh>
    <rPh sb="101" eb="103">
      <t>ケイヒ</t>
    </rPh>
    <rPh sb="106" eb="108">
      <t>トチ</t>
    </rPh>
    <rPh sb="108" eb="110">
      <t>カイリョウ</t>
    </rPh>
    <rPh sb="110" eb="111">
      <t>ヒ</t>
    </rPh>
    <rPh sb="112" eb="114">
      <t>コテイ</t>
    </rPh>
    <rPh sb="114" eb="117">
      <t>シサンゼイ</t>
    </rPh>
    <rPh sb="119" eb="121">
      <t>トチ</t>
    </rPh>
    <rPh sb="122" eb="124">
      <t>イジ</t>
    </rPh>
    <rPh sb="125" eb="126">
      <t>カカ</t>
    </rPh>
    <rPh sb="127" eb="129">
      <t>ケイヒ</t>
    </rPh>
    <rPh sb="130" eb="132">
      <t>ケイジョウ</t>
    </rPh>
    <phoneticPr fontId="2"/>
  </si>
  <si>
    <t>産地づくり交付金や地域とも補償金は農業所得となるのか。</t>
    <rPh sb="0" eb="2">
      <t>サンチ</t>
    </rPh>
    <rPh sb="5" eb="8">
      <t>コウフキン</t>
    </rPh>
    <rPh sb="9" eb="11">
      <t>チイキ</t>
    </rPh>
    <rPh sb="13" eb="15">
      <t>ホショウ</t>
    </rPh>
    <rPh sb="15" eb="16">
      <t>キン</t>
    </rPh>
    <rPh sb="17" eb="19">
      <t>ノウギョウ</t>
    </rPh>
    <rPh sb="19" eb="21">
      <t>ショトク</t>
    </rPh>
    <phoneticPr fontId="2"/>
  </si>
  <si>
    <t>農業に関する交付金や補償金については、通常農業所得として申告する必要があります。もちろんそれに対応して、農業に関係する拠出金についても農業所得の必要経費となります。交付金や補償金については、収支内訳書に記入する欄は「雑収入③」にあたり、拠出金については「㋡雑費」にあたります。</t>
    <rPh sb="0" eb="2">
      <t>ノウギョウ</t>
    </rPh>
    <rPh sb="3" eb="4">
      <t>カン</t>
    </rPh>
    <rPh sb="6" eb="9">
      <t>コウフキン</t>
    </rPh>
    <rPh sb="10" eb="13">
      <t>ホショウキン</t>
    </rPh>
    <rPh sb="19" eb="21">
      <t>ツウジョウ</t>
    </rPh>
    <rPh sb="21" eb="23">
      <t>ノウギョウ</t>
    </rPh>
    <rPh sb="23" eb="25">
      <t>ショトク</t>
    </rPh>
    <rPh sb="28" eb="30">
      <t>シンコク</t>
    </rPh>
    <rPh sb="32" eb="34">
      <t>ヒツヨウ</t>
    </rPh>
    <rPh sb="47" eb="49">
      <t>タイオウ</t>
    </rPh>
    <rPh sb="52" eb="54">
      <t>ノウギョウ</t>
    </rPh>
    <rPh sb="55" eb="57">
      <t>カンケイ</t>
    </rPh>
    <rPh sb="59" eb="62">
      <t>キョシュツキン</t>
    </rPh>
    <rPh sb="67" eb="69">
      <t>ノウギョウ</t>
    </rPh>
    <rPh sb="69" eb="71">
      <t>ショトク</t>
    </rPh>
    <rPh sb="72" eb="74">
      <t>ヒツヨウ</t>
    </rPh>
    <rPh sb="74" eb="76">
      <t>ケイヒ</t>
    </rPh>
    <rPh sb="82" eb="85">
      <t>コウフキン</t>
    </rPh>
    <rPh sb="86" eb="89">
      <t>ホショウキン</t>
    </rPh>
    <rPh sb="95" eb="97">
      <t>シュウシ</t>
    </rPh>
    <rPh sb="97" eb="100">
      <t>ウチワケショ</t>
    </rPh>
    <rPh sb="101" eb="103">
      <t>キニュウ</t>
    </rPh>
    <rPh sb="105" eb="106">
      <t>ラン</t>
    </rPh>
    <rPh sb="108" eb="109">
      <t>ザツ</t>
    </rPh>
    <rPh sb="109" eb="111">
      <t>シュウニュウ</t>
    </rPh>
    <rPh sb="118" eb="120">
      <t>キョシュツ</t>
    </rPh>
    <rPh sb="120" eb="121">
      <t>キン</t>
    </rPh>
    <rPh sb="128" eb="129">
      <t>ザツ</t>
    </rPh>
    <rPh sb="129" eb="130">
      <t>ヒ</t>
    </rPh>
    <phoneticPr fontId="2"/>
  </si>
  <si>
    <t>中古資産を購入したが減価償却費はどのように計算するのか。</t>
    <rPh sb="0" eb="2">
      <t>チュウコ</t>
    </rPh>
    <rPh sb="2" eb="4">
      <t>シサン</t>
    </rPh>
    <rPh sb="5" eb="7">
      <t>コウニュウ</t>
    </rPh>
    <rPh sb="10" eb="12">
      <t>ゲンカ</t>
    </rPh>
    <rPh sb="12" eb="14">
      <t>ショウキャク</t>
    </rPh>
    <rPh sb="14" eb="15">
      <t>ヒ</t>
    </rPh>
    <rPh sb="21" eb="23">
      <t>ケイサン</t>
    </rPh>
    <phoneticPr fontId="2"/>
  </si>
  <si>
    <t>農業に関係する収入で販売金額以外のものを記入します。　　　　　　　　　                　　　　　　　　(主な例)自主流通米や加工用米の精算金、各種補助金、野菜や果樹共済などの農産物の受取共済金や作業受託収入など</t>
    <rPh sb="0" eb="2">
      <t>ノウギョウ</t>
    </rPh>
    <rPh sb="3" eb="5">
      <t>カンケイ</t>
    </rPh>
    <rPh sb="7" eb="9">
      <t>シュウニュウ</t>
    </rPh>
    <rPh sb="10" eb="12">
      <t>ハンバイ</t>
    </rPh>
    <rPh sb="12" eb="14">
      <t>キンガク</t>
    </rPh>
    <rPh sb="14" eb="16">
      <t>イガイ</t>
    </rPh>
    <rPh sb="20" eb="22">
      <t>キニュウ</t>
    </rPh>
    <rPh sb="60" eb="61">
      <t>オモ</t>
    </rPh>
    <rPh sb="62" eb="63">
      <t>レイ</t>
    </rPh>
    <rPh sb="64" eb="66">
      <t>ジシュ</t>
    </rPh>
    <rPh sb="66" eb="69">
      <t>リュウツウマイ</t>
    </rPh>
    <rPh sb="70" eb="73">
      <t>カコウヨウ</t>
    </rPh>
    <rPh sb="73" eb="74">
      <t>コメ</t>
    </rPh>
    <rPh sb="75" eb="78">
      <t>セイサンキン</t>
    </rPh>
    <rPh sb="79" eb="81">
      <t>カクシュ</t>
    </rPh>
    <rPh sb="81" eb="84">
      <t>ホジョキン</t>
    </rPh>
    <rPh sb="85" eb="87">
      <t>ヤサイ</t>
    </rPh>
    <rPh sb="88" eb="90">
      <t>カジュ</t>
    </rPh>
    <rPh sb="90" eb="92">
      <t>キョウサイ</t>
    </rPh>
    <rPh sb="95" eb="98">
      <t>ノウサンブツ</t>
    </rPh>
    <rPh sb="99" eb="101">
      <t>ウケトリ</t>
    </rPh>
    <rPh sb="101" eb="103">
      <t>キョウサイ</t>
    </rPh>
    <rPh sb="103" eb="104">
      <t>キン</t>
    </rPh>
    <rPh sb="105" eb="107">
      <t>サギョウ</t>
    </rPh>
    <rPh sb="107" eb="109">
      <t>ジュタク</t>
    </rPh>
    <rPh sb="109" eb="111">
      <t>シュウニュウ</t>
    </rPh>
    <phoneticPr fontId="2"/>
  </si>
  <si>
    <t>法定耐用年数　×　２０％</t>
    <rPh sb="0" eb="2">
      <t>ホウテイ</t>
    </rPh>
    <rPh sb="2" eb="4">
      <t>タイヨウ</t>
    </rPh>
    <rPh sb="4" eb="6">
      <t>ネンスウ</t>
    </rPh>
    <phoneticPr fontId="2"/>
  </si>
  <si>
    <t>・耐用年数の一部を経過した減価償却資産</t>
    <rPh sb="1" eb="3">
      <t>タイヨウ</t>
    </rPh>
    <rPh sb="3" eb="5">
      <t>ネンスウ</t>
    </rPh>
    <rPh sb="6" eb="8">
      <t>イチブ</t>
    </rPh>
    <rPh sb="9" eb="11">
      <t>ケイカ</t>
    </rPh>
    <rPh sb="13" eb="15">
      <t>ゲンカ</t>
    </rPh>
    <rPh sb="15" eb="17">
      <t>ショウキャク</t>
    </rPh>
    <rPh sb="17" eb="19">
      <t>シサン</t>
    </rPh>
    <phoneticPr fontId="2"/>
  </si>
  <si>
    <t>・耐用年数の全部を経過した減価償却資産</t>
    <rPh sb="1" eb="3">
      <t>タイヨウ</t>
    </rPh>
    <rPh sb="3" eb="5">
      <t>ネンスウ</t>
    </rPh>
    <rPh sb="6" eb="8">
      <t>ゼンブ</t>
    </rPh>
    <rPh sb="9" eb="11">
      <t>ケイカ</t>
    </rPh>
    <rPh sb="13" eb="15">
      <t>ゲンカ</t>
    </rPh>
    <rPh sb="15" eb="17">
      <t>ショウキャク</t>
    </rPh>
    <rPh sb="17" eb="19">
      <t>シサン</t>
    </rPh>
    <phoneticPr fontId="2"/>
  </si>
  <si>
    <t>法定耐用年数　－　（経過年数　×　８０％）</t>
    <rPh sb="0" eb="2">
      <t>ホウテイ</t>
    </rPh>
    <rPh sb="2" eb="4">
      <t>タイヨウ</t>
    </rPh>
    <rPh sb="4" eb="6">
      <t>ネンスウ</t>
    </rPh>
    <rPh sb="10" eb="12">
      <t>ケイカ</t>
    </rPh>
    <rPh sb="12" eb="14">
      <t>ネンスウ</t>
    </rPh>
    <phoneticPr fontId="2"/>
  </si>
  <si>
    <t>※計算した年数が２年未満となるときは２年とし、その年数に１年未満の端数があるときは切捨てる。</t>
    <rPh sb="1" eb="3">
      <t>ケイサン</t>
    </rPh>
    <rPh sb="5" eb="7">
      <t>ネンスウ</t>
    </rPh>
    <rPh sb="9" eb="10">
      <t>ネン</t>
    </rPh>
    <rPh sb="10" eb="12">
      <t>ミマン</t>
    </rPh>
    <rPh sb="19" eb="20">
      <t>ネン</t>
    </rPh>
    <rPh sb="25" eb="27">
      <t>ネンスウ</t>
    </rPh>
    <rPh sb="29" eb="30">
      <t>ネン</t>
    </rPh>
    <rPh sb="30" eb="32">
      <t>ミマン</t>
    </rPh>
    <rPh sb="33" eb="35">
      <t>ハスウ</t>
    </rPh>
    <rPh sb="41" eb="42">
      <t>キ</t>
    </rPh>
    <rPh sb="42" eb="43">
      <t>ス</t>
    </rPh>
    <phoneticPr fontId="2"/>
  </si>
  <si>
    <t>法定耐用年数５年を経過した償却資産であることから、耐用年数は下記の計算により２年となる。</t>
    <rPh sb="0" eb="2">
      <t>ホウテイ</t>
    </rPh>
    <rPh sb="2" eb="4">
      <t>タイヨウ</t>
    </rPh>
    <rPh sb="4" eb="6">
      <t>ネンスウ</t>
    </rPh>
    <rPh sb="7" eb="8">
      <t>ネン</t>
    </rPh>
    <rPh sb="9" eb="11">
      <t>ケイカ</t>
    </rPh>
    <rPh sb="13" eb="15">
      <t>ショウキャク</t>
    </rPh>
    <rPh sb="15" eb="17">
      <t>シサン</t>
    </rPh>
    <rPh sb="25" eb="27">
      <t>タイヨウ</t>
    </rPh>
    <rPh sb="27" eb="29">
      <t>ネンスウ</t>
    </rPh>
    <rPh sb="30" eb="32">
      <t>カキ</t>
    </rPh>
    <rPh sb="33" eb="35">
      <t>ケイサン</t>
    </rPh>
    <rPh sb="39" eb="40">
      <t>ネン</t>
    </rPh>
    <phoneticPr fontId="2"/>
  </si>
  <si>
    <t>法定耐用年数５年　×　２０％　＝１年　となるが計算した年数が２年未満となることから２年とする。</t>
    <rPh sb="0" eb="2">
      <t>ホウテイ</t>
    </rPh>
    <rPh sb="2" eb="4">
      <t>タイヨウ</t>
    </rPh>
    <rPh sb="4" eb="6">
      <t>ネンスウ</t>
    </rPh>
    <rPh sb="7" eb="8">
      <t>ネン</t>
    </rPh>
    <rPh sb="17" eb="18">
      <t>ネン</t>
    </rPh>
    <rPh sb="23" eb="25">
      <t>ケイサン</t>
    </rPh>
    <rPh sb="27" eb="29">
      <t>ネンスウ</t>
    </rPh>
    <rPh sb="31" eb="32">
      <t>ネン</t>
    </rPh>
    <rPh sb="32" eb="34">
      <t>ミマン</t>
    </rPh>
    <rPh sb="42" eb="43">
      <t>ネン</t>
    </rPh>
    <phoneticPr fontId="2"/>
  </si>
  <si>
    <t>コンバイン取得価格：１００万円　耐用年数：２年　償却率：０．５００</t>
    <rPh sb="5" eb="7">
      <t>シュトク</t>
    </rPh>
    <rPh sb="7" eb="9">
      <t>カカク</t>
    </rPh>
    <rPh sb="13" eb="15">
      <t>マンエン</t>
    </rPh>
    <rPh sb="16" eb="18">
      <t>タイヨウ</t>
    </rPh>
    <rPh sb="18" eb="20">
      <t>ネンスウ</t>
    </rPh>
    <rPh sb="22" eb="23">
      <t>ネン</t>
    </rPh>
    <rPh sb="24" eb="26">
      <t>ショウキャク</t>
    </rPh>
    <rPh sb="26" eb="27">
      <t>リツ</t>
    </rPh>
    <phoneticPr fontId="2"/>
  </si>
  <si>
    <t>１，０００，０００円×０．５００＝５００，０００円</t>
    <rPh sb="9" eb="10">
      <t>エン</t>
    </rPh>
    <rPh sb="24" eb="25">
      <t>エン</t>
    </rPh>
    <phoneticPr fontId="2"/>
  </si>
  <si>
    <t>９９９，９９９円</t>
    <rPh sb="7" eb="8">
      <t>エン</t>
    </rPh>
    <phoneticPr fontId="2"/>
  </si>
  <si>
    <t>法定耐用年数２年を経過した償却資産であることから、耐用年数は下記の計算により２年となる。</t>
    <rPh sb="0" eb="2">
      <t>ホウテイ</t>
    </rPh>
    <rPh sb="2" eb="4">
      <t>タイヨウ</t>
    </rPh>
    <rPh sb="4" eb="6">
      <t>ネンスウ</t>
    </rPh>
    <rPh sb="7" eb="8">
      <t>ネン</t>
    </rPh>
    <rPh sb="9" eb="11">
      <t>ケイカ</t>
    </rPh>
    <rPh sb="13" eb="15">
      <t>ショウキャク</t>
    </rPh>
    <rPh sb="15" eb="17">
      <t>シサン</t>
    </rPh>
    <rPh sb="25" eb="27">
      <t>タイヨウ</t>
    </rPh>
    <rPh sb="27" eb="29">
      <t>ネンスウ</t>
    </rPh>
    <rPh sb="30" eb="32">
      <t>カキ</t>
    </rPh>
    <rPh sb="33" eb="35">
      <t>ケイサン</t>
    </rPh>
    <rPh sb="39" eb="40">
      <t>ネン</t>
    </rPh>
    <phoneticPr fontId="2"/>
  </si>
  <si>
    <t>法定耐用年数５年　－　（２年　×　８０％）　＝３．４年　となるが計算した年数に１年未満の端数があることから切捨て３年とする。</t>
    <rPh sb="0" eb="2">
      <t>ホウテイ</t>
    </rPh>
    <rPh sb="2" eb="4">
      <t>タイヨウ</t>
    </rPh>
    <rPh sb="4" eb="6">
      <t>ネンスウ</t>
    </rPh>
    <rPh sb="7" eb="8">
      <t>ネン</t>
    </rPh>
    <rPh sb="13" eb="14">
      <t>ネン</t>
    </rPh>
    <rPh sb="26" eb="27">
      <t>ネン</t>
    </rPh>
    <rPh sb="32" eb="34">
      <t>ケイサン</t>
    </rPh>
    <rPh sb="36" eb="38">
      <t>ネンスウ</t>
    </rPh>
    <rPh sb="40" eb="41">
      <t>ネン</t>
    </rPh>
    <rPh sb="41" eb="43">
      <t>ミマン</t>
    </rPh>
    <rPh sb="44" eb="46">
      <t>ハスウ</t>
    </rPh>
    <rPh sb="53" eb="55">
      <t>キリス</t>
    </rPh>
    <rPh sb="57" eb="58">
      <t>ネン</t>
    </rPh>
    <phoneticPr fontId="2"/>
  </si>
  <si>
    <t>コンバイン取得価格：３００万円　耐用年数：３年　償却率：０．３３４</t>
    <rPh sb="5" eb="7">
      <t>シュトク</t>
    </rPh>
    <rPh sb="7" eb="9">
      <t>カカク</t>
    </rPh>
    <rPh sb="13" eb="15">
      <t>マンエン</t>
    </rPh>
    <rPh sb="16" eb="18">
      <t>タイヨウ</t>
    </rPh>
    <rPh sb="18" eb="20">
      <t>ネンスウ</t>
    </rPh>
    <rPh sb="22" eb="23">
      <t>ネン</t>
    </rPh>
    <rPh sb="24" eb="26">
      <t>ショウキャク</t>
    </rPh>
    <rPh sb="26" eb="27">
      <t>リツ</t>
    </rPh>
    <phoneticPr fontId="2"/>
  </si>
  <si>
    <t>１，００２，０００円</t>
    <rPh sb="9" eb="10">
      <t>エン</t>
    </rPh>
    <phoneticPr fontId="2"/>
  </si>
  <si>
    <t>１，９９８，０００円</t>
    <rPh sb="9" eb="10">
      <t>エン</t>
    </rPh>
    <phoneticPr fontId="2"/>
  </si>
  <si>
    <t>２，００４，０００円</t>
    <rPh sb="9" eb="10">
      <t>エン</t>
    </rPh>
    <phoneticPr fontId="2"/>
  </si>
  <si>
    <t>９９６，０００円</t>
    <rPh sb="7" eb="8">
      <t>エン</t>
    </rPh>
    <phoneticPr fontId="2"/>
  </si>
  <si>
    <t>以前取得</t>
    <rPh sb="0" eb="2">
      <t>イゼン</t>
    </rPh>
    <rPh sb="2" eb="4">
      <t>シュトク</t>
    </rPh>
    <phoneticPr fontId="2"/>
  </si>
  <si>
    <t>２，９９９，９９９円</t>
    <rPh sb="9" eb="10">
      <t>エン</t>
    </rPh>
    <phoneticPr fontId="2"/>
  </si>
  <si>
    <t>年度　収　支　内　訳　書　作　成　明　細　書　(農業所得用)</t>
    <rPh sb="0" eb="2">
      <t>ネンド</t>
    </rPh>
    <rPh sb="2" eb="4">
      <t>ヘイネンド</t>
    </rPh>
    <rPh sb="3" eb="4">
      <t>オサム</t>
    </rPh>
    <rPh sb="5" eb="6">
      <t>ササ</t>
    </rPh>
    <rPh sb="7" eb="8">
      <t>ナイ</t>
    </rPh>
    <rPh sb="9" eb="10">
      <t>ヤク</t>
    </rPh>
    <rPh sb="11" eb="12">
      <t>ショ</t>
    </rPh>
    <rPh sb="13" eb="14">
      <t>サク</t>
    </rPh>
    <rPh sb="15" eb="16">
      <t>シゲル</t>
    </rPh>
    <rPh sb="17" eb="18">
      <t>メイ</t>
    </rPh>
    <rPh sb="19" eb="20">
      <t>ホソ</t>
    </rPh>
    <rPh sb="21" eb="22">
      <t>ショ</t>
    </rPh>
    <phoneticPr fontId="2"/>
  </si>
  <si>
    <t>１申告までの流れ</t>
    <rPh sb="1" eb="3">
      <t>シンコク</t>
    </rPh>
    <rPh sb="6" eb="7">
      <t>ナガ</t>
    </rPh>
    <phoneticPr fontId="2"/>
  </si>
  <si>
    <t>収支計算による申告までの流れは、以下のとおりです。</t>
    <rPh sb="0" eb="2">
      <t>シュウシ</t>
    </rPh>
    <rPh sb="2" eb="4">
      <t>ケイサン</t>
    </rPh>
    <rPh sb="7" eb="9">
      <t>シンコク</t>
    </rPh>
    <rPh sb="12" eb="13">
      <t>ナガ</t>
    </rPh>
    <rPh sb="16" eb="18">
      <t>イカ</t>
    </rPh>
    <phoneticPr fontId="2"/>
  </si>
  <si>
    <t>①（取引の都度）</t>
    <rPh sb="2" eb="4">
      <t>トリヒキ</t>
    </rPh>
    <rPh sb="5" eb="7">
      <t>ツド</t>
    </rPh>
    <phoneticPr fontId="2"/>
  </si>
  <si>
    <t>収入・経費に関する書類の保存</t>
    <rPh sb="0" eb="2">
      <t>シュウニュウ</t>
    </rPh>
    <rPh sb="3" eb="5">
      <t>ケイヒ</t>
    </rPh>
    <rPh sb="6" eb="7">
      <t>カン</t>
    </rPh>
    <rPh sb="9" eb="11">
      <t>ショルイ</t>
    </rPh>
    <rPh sb="12" eb="14">
      <t>ホゾン</t>
    </rPh>
    <phoneticPr fontId="2"/>
  </si>
  <si>
    <t>②（１２月～１月）</t>
    <rPh sb="4" eb="5">
      <t>ガツ</t>
    </rPh>
    <rPh sb="7" eb="8">
      <t>ガツ</t>
    </rPh>
    <phoneticPr fontId="2"/>
  </si>
  <si>
    <t>収入・経費の　　　１年間の集計</t>
    <rPh sb="0" eb="2">
      <t>シュウニュウ</t>
    </rPh>
    <rPh sb="3" eb="5">
      <t>ケイヒ</t>
    </rPh>
    <rPh sb="10" eb="12">
      <t>ネンカン</t>
    </rPh>
    <rPh sb="13" eb="15">
      <t>シュウケイ</t>
    </rPh>
    <phoneticPr fontId="2"/>
  </si>
  <si>
    <t>③（１月～２月）</t>
    <rPh sb="3" eb="4">
      <t>ガツ</t>
    </rPh>
    <rPh sb="6" eb="7">
      <t>ガツ</t>
    </rPh>
    <phoneticPr fontId="2"/>
  </si>
  <si>
    <t>収支内訳書及び申告書の作成</t>
    <rPh sb="0" eb="2">
      <t>シュウシ</t>
    </rPh>
    <rPh sb="2" eb="5">
      <t>ウチワケショ</t>
    </rPh>
    <rPh sb="5" eb="6">
      <t>オヨ</t>
    </rPh>
    <rPh sb="7" eb="10">
      <t>シンコクショ</t>
    </rPh>
    <rPh sb="11" eb="13">
      <t>サクセイ</t>
    </rPh>
    <phoneticPr fontId="2"/>
  </si>
  <si>
    <t>収支内訳書及び申告書の提出</t>
    <rPh sb="0" eb="2">
      <t>シュウシ</t>
    </rPh>
    <rPh sb="2" eb="5">
      <t>ウチワケショ</t>
    </rPh>
    <rPh sb="5" eb="6">
      <t>オヨ</t>
    </rPh>
    <rPh sb="7" eb="10">
      <t>シンコクショ</t>
    </rPh>
    <rPh sb="11" eb="13">
      <t>テイシュツ</t>
    </rPh>
    <phoneticPr fontId="2"/>
  </si>
  <si>
    <t>を保存します。【現金取引分を紛失しないよう注意してください。】</t>
    <rPh sb="8" eb="10">
      <t>ゲンキン</t>
    </rPh>
    <rPh sb="10" eb="12">
      <t>トリヒキ</t>
    </rPh>
    <rPh sb="12" eb="13">
      <t>ブン</t>
    </rPh>
    <rPh sb="14" eb="16">
      <t>フンシツ</t>
    </rPh>
    <rPh sb="21" eb="23">
      <t>チュウイ</t>
    </rPh>
    <phoneticPr fontId="2"/>
  </si>
  <si>
    <t>　（経費按分の必要なものは使用割合に応じて按分してください。）</t>
    <rPh sb="2" eb="4">
      <t>ケイヒ</t>
    </rPh>
    <rPh sb="4" eb="6">
      <t>アンブン</t>
    </rPh>
    <rPh sb="7" eb="9">
      <t>ヒツヨウ</t>
    </rPh>
    <rPh sb="13" eb="15">
      <t>シヨウ</t>
    </rPh>
    <rPh sb="15" eb="17">
      <t>ワリアイ</t>
    </rPh>
    <rPh sb="18" eb="19">
      <t>オウ</t>
    </rPh>
    <rPh sb="21" eb="23">
      <t>アンブン</t>
    </rPh>
    <phoneticPr fontId="2"/>
  </si>
  <si>
    <t>２農業に関して保存しておく書類</t>
    <rPh sb="1" eb="3">
      <t>ノウギョウ</t>
    </rPh>
    <rPh sb="4" eb="5">
      <t>カン</t>
    </rPh>
    <rPh sb="7" eb="9">
      <t>ホゾン</t>
    </rPh>
    <rPh sb="13" eb="15">
      <t>ショルイ</t>
    </rPh>
    <phoneticPr fontId="2"/>
  </si>
  <si>
    <t>書類保存の必要性と保存期間</t>
    <rPh sb="0" eb="2">
      <t>ショルイ</t>
    </rPh>
    <rPh sb="2" eb="4">
      <t>ホゾン</t>
    </rPh>
    <rPh sb="5" eb="8">
      <t>ヒツヨウセイ</t>
    </rPh>
    <rPh sb="9" eb="11">
      <t>ホゾン</t>
    </rPh>
    <rPh sb="11" eb="13">
      <t>キカン</t>
    </rPh>
    <phoneticPr fontId="2"/>
  </si>
  <si>
    <t>（1）</t>
    <phoneticPr fontId="2"/>
  </si>
  <si>
    <t>残っていないと、結果的に不利益（経費不算入）を被ることにもなりかねません。</t>
    <rPh sb="0" eb="1">
      <t>ノコ</t>
    </rPh>
    <rPh sb="8" eb="11">
      <t>ケッカテキ</t>
    </rPh>
    <rPh sb="12" eb="15">
      <t>フリエキ</t>
    </rPh>
    <rPh sb="16" eb="18">
      <t>ケイヒ</t>
    </rPh>
    <rPh sb="18" eb="19">
      <t>フ</t>
    </rPh>
    <rPh sb="19" eb="21">
      <t>サンニュウ</t>
    </rPh>
    <rPh sb="23" eb="24">
      <t>コウム</t>
    </rPh>
    <phoneticPr fontId="2"/>
  </si>
  <si>
    <t>帳簿・申告関係書類</t>
    <rPh sb="0" eb="2">
      <t>チョウボ</t>
    </rPh>
    <rPh sb="3" eb="5">
      <t>シンコク</t>
    </rPh>
    <rPh sb="5" eb="7">
      <t>カンケイ</t>
    </rPh>
    <rPh sb="7" eb="9">
      <t>ショルイ</t>
    </rPh>
    <phoneticPr fontId="2"/>
  </si>
  <si>
    <t>預貯金通帳</t>
    <rPh sb="0" eb="3">
      <t>ヨチョキン</t>
    </rPh>
    <rPh sb="3" eb="5">
      <t>ツウチョウ</t>
    </rPh>
    <phoneticPr fontId="2"/>
  </si>
  <si>
    <t>その他の書類</t>
    <rPh sb="2" eb="3">
      <t>タ</t>
    </rPh>
    <rPh sb="4" eb="6">
      <t>ショルイ</t>
    </rPh>
    <phoneticPr fontId="2"/>
  </si>
  <si>
    <t>【注】穴のあいた古い通帳も保存してください。</t>
    <rPh sb="1" eb="2">
      <t>チュウ</t>
    </rPh>
    <rPh sb="3" eb="4">
      <t>アナ</t>
    </rPh>
    <rPh sb="8" eb="9">
      <t>フル</t>
    </rPh>
    <rPh sb="10" eb="12">
      <t>ツウチョウ</t>
    </rPh>
    <rPh sb="13" eb="15">
      <t>ホゾン</t>
    </rPh>
    <phoneticPr fontId="2"/>
  </si>
  <si>
    <t>収入と経費を証明する書類（次㌻を参照する。）</t>
    <rPh sb="0" eb="2">
      <t>シュウニュウ</t>
    </rPh>
    <rPh sb="3" eb="5">
      <t>ケイヒ</t>
    </rPh>
    <rPh sb="6" eb="8">
      <t>ショウメイ</t>
    </rPh>
    <rPh sb="10" eb="12">
      <t>ショルイ</t>
    </rPh>
    <rPh sb="13" eb="14">
      <t>ツギ</t>
    </rPh>
    <rPh sb="16" eb="18">
      <t>サンショウ</t>
    </rPh>
    <phoneticPr fontId="2"/>
  </si>
  <si>
    <t>（2）</t>
    <phoneticPr fontId="2"/>
  </si>
  <si>
    <t>保存方法等</t>
    <rPh sb="0" eb="2">
      <t>ホゾン</t>
    </rPh>
    <rPh sb="2" eb="4">
      <t>ホウホウ</t>
    </rPh>
    <rPh sb="4" eb="5">
      <t>トウ</t>
    </rPh>
    <phoneticPr fontId="2"/>
  </si>
  <si>
    <t>以下の内容を参考に、保存方法や保管場所をしっかりと決めておきましょう。</t>
    <rPh sb="0" eb="2">
      <t>イカ</t>
    </rPh>
    <rPh sb="3" eb="5">
      <t>ナイヨウ</t>
    </rPh>
    <rPh sb="6" eb="8">
      <t>サンコウ</t>
    </rPh>
    <rPh sb="10" eb="12">
      <t>ホゾン</t>
    </rPh>
    <rPh sb="12" eb="14">
      <t>ホウホウ</t>
    </rPh>
    <rPh sb="15" eb="17">
      <t>ホカン</t>
    </rPh>
    <rPh sb="17" eb="19">
      <t>バショ</t>
    </rPh>
    <rPh sb="25" eb="26">
      <t>キ</t>
    </rPh>
    <phoneticPr fontId="2"/>
  </si>
  <si>
    <t>①必要経費の支払いに関して受け取った書類は、その都度、該当する経費項目を鉛筆書きしておく。</t>
    <rPh sb="1" eb="3">
      <t>ヒツヨウ</t>
    </rPh>
    <rPh sb="3" eb="5">
      <t>ケイヒ</t>
    </rPh>
    <rPh sb="6" eb="8">
      <t>シハラ</t>
    </rPh>
    <rPh sb="10" eb="11">
      <t>カン</t>
    </rPh>
    <rPh sb="13" eb="14">
      <t>ウ</t>
    </rPh>
    <rPh sb="15" eb="16">
      <t>ト</t>
    </rPh>
    <rPh sb="18" eb="20">
      <t>ショルイ</t>
    </rPh>
    <rPh sb="24" eb="26">
      <t>ツド</t>
    </rPh>
    <rPh sb="27" eb="29">
      <t>ガイトウ</t>
    </rPh>
    <rPh sb="31" eb="33">
      <t>ケイヒ</t>
    </rPh>
    <rPh sb="33" eb="35">
      <t>コウモク</t>
    </rPh>
    <rPh sb="36" eb="38">
      <t>エンピツ</t>
    </rPh>
    <rPh sb="38" eb="39">
      <t>ガ</t>
    </rPh>
    <phoneticPr fontId="2"/>
  </si>
  <si>
    <t>②経費科目ごとに専用封筒等を作成し、その都度、該当する封筒等の中に入れる。</t>
    <rPh sb="1" eb="3">
      <t>ケイヒ</t>
    </rPh>
    <rPh sb="3" eb="5">
      <t>カモク</t>
    </rPh>
    <rPh sb="8" eb="10">
      <t>センヨウ</t>
    </rPh>
    <rPh sb="10" eb="12">
      <t>フウトウ</t>
    </rPh>
    <rPh sb="12" eb="13">
      <t>トウ</t>
    </rPh>
    <rPh sb="14" eb="16">
      <t>サクセイ</t>
    </rPh>
    <rPh sb="20" eb="22">
      <t>ツド</t>
    </rPh>
    <rPh sb="23" eb="25">
      <t>ガイトウ</t>
    </rPh>
    <rPh sb="27" eb="29">
      <t>フウトウ</t>
    </rPh>
    <rPh sb="29" eb="30">
      <t>トウ</t>
    </rPh>
    <rPh sb="31" eb="32">
      <t>ナカ</t>
    </rPh>
    <rPh sb="33" eb="34">
      <t>イ</t>
    </rPh>
    <phoneticPr fontId="2"/>
  </si>
  <si>
    <t>③現金購入のレシートなど小片のものは、紛失しないよう（ノート等に貼り付けておく等）特に注意して</t>
    <rPh sb="1" eb="3">
      <t>ゲンキン</t>
    </rPh>
    <rPh sb="3" eb="5">
      <t>コウニュウ</t>
    </rPh>
    <rPh sb="12" eb="14">
      <t>ショウヘン</t>
    </rPh>
    <rPh sb="19" eb="21">
      <t>フンシツ</t>
    </rPh>
    <rPh sb="30" eb="31">
      <t>ナド</t>
    </rPh>
    <rPh sb="32" eb="33">
      <t>ハ</t>
    </rPh>
    <rPh sb="34" eb="35">
      <t>ツ</t>
    </rPh>
    <rPh sb="39" eb="40">
      <t>ナド</t>
    </rPh>
    <rPh sb="41" eb="42">
      <t>トク</t>
    </rPh>
    <rPh sb="43" eb="45">
      <t>チュウイ</t>
    </rPh>
    <phoneticPr fontId="2"/>
  </si>
  <si>
    <t>保存する。</t>
    <rPh sb="0" eb="2">
      <t>ホゾン</t>
    </rPh>
    <phoneticPr fontId="2"/>
  </si>
  <si>
    <t>（3）</t>
    <phoneticPr fontId="2"/>
  </si>
  <si>
    <t>保存しておく書類</t>
    <rPh sb="0" eb="2">
      <t>ホゾン</t>
    </rPh>
    <rPh sb="6" eb="8">
      <t>ショルイ</t>
    </rPh>
    <phoneticPr fontId="2"/>
  </si>
  <si>
    <t>〔収入〕を証明する書類</t>
    <rPh sb="1" eb="3">
      <t>シュウニュウ</t>
    </rPh>
    <rPh sb="5" eb="7">
      <t>ショウメイ</t>
    </rPh>
    <rPh sb="9" eb="11">
      <t>ショルイ</t>
    </rPh>
    <phoneticPr fontId="2"/>
  </si>
  <si>
    <t>家事消費・事業消費</t>
    <rPh sb="0" eb="2">
      <t>カジ</t>
    </rPh>
    <rPh sb="2" eb="4">
      <t>ショウヒ</t>
    </rPh>
    <rPh sb="5" eb="7">
      <t>ジギョウ</t>
    </rPh>
    <rPh sb="7" eb="9">
      <t>ショウヒ</t>
    </rPh>
    <phoneticPr fontId="2"/>
  </si>
  <si>
    <t>雑収入</t>
    <rPh sb="0" eb="1">
      <t>ザツ</t>
    </rPh>
    <rPh sb="1" eb="3">
      <t>シュウニュウ</t>
    </rPh>
    <phoneticPr fontId="2"/>
  </si>
  <si>
    <t>貯金　通帳</t>
    <rPh sb="0" eb="2">
      <t>チョキン</t>
    </rPh>
    <rPh sb="3" eb="5">
      <t>ツウチョウ</t>
    </rPh>
    <phoneticPr fontId="2"/>
  </si>
  <si>
    <t>米穀その他の販売計算明細書、請求書（控）、領収書（控）</t>
    <rPh sb="0" eb="2">
      <t>ベイコク</t>
    </rPh>
    <rPh sb="4" eb="5">
      <t>タ</t>
    </rPh>
    <rPh sb="6" eb="8">
      <t>ハンバイ</t>
    </rPh>
    <rPh sb="8" eb="10">
      <t>ケイサン</t>
    </rPh>
    <rPh sb="10" eb="13">
      <t>メイサイショ</t>
    </rPh>
    <rPh sb="14" eb="17">
      <t>セイキュウショ</t>
    </rPh>
    <rPh sb="18" eb="19">
      <t>ヒカエ</t>
    </rPh>
    <rPh sb="21" eb="24">
      <t>リョウシュウショ</t>
    </rPh>
    <rPh sb="25" eb="26">
      <t>ヒカエ</t>
    </rPh>
    <phoneticPr fontId="2"/>
  </si>
  <si>
    <t>家事消費・事業消費に計上した金額の計算メモ[種類・数量・単価]</t>
    <rPh sb="0" eb="2">
      <t>カジ</t>
    </rPh>
    <rPh sb="2" eb="4">
      <t>ショウヒ</t>
    </rPh>
    <rPh sb="5" eb="7">
      <t>ジギョウ</t>
    </rPh>
    <rPh sb="7" eb="9">
      <t>ショウヒ</t>
    </rPh>
    <rPh sb="10" eb="12">
      <t>ケイジョウ</t>
    </rPh>
    <rPh sb="14" eb="16">
      <t>キンガク</t>
    </rPh>
    <rPh sb="17" eb="19">
      <t>ケイサン</t>
    </rPh>
    <rPh sb="22" eb="24">
      <t>シュルイ</t>
    </rPh>
    <rPh sb="25" eb="27">
      <t>スウリョウ</t>
    </rPh>
    <rPh sb="28" eb="30">
      <t>タンカ</t>
    </rPh>
    <phoneticPr fontId="2"/>
  </si>
  <si>
    <t>雑収入の金額が分かる計算明細書、領収書（控）など</t>
    <rPh sb="0" eb="1">
      <t>ザツ</t>
    </rPh>
    <rPh sb="1" eb="3">
      <t>シュウニュウ</t>
    </rPh>
    <rPh sb="4" eb="6">
      <t>キンガク</t>
    </rPh>
    <rPh sb="7" eb="8">
      <t>ワ</t>
    </rPh>
    <rPh sb="10" eb="12">
      <t>ケイサン</t>
    </rPh>
    <rPh sb="12" eb="15">
      <t>メイサイショ</t>
    </rPh>
    <rPh sb="16" eb="19">
      <t>リョウシュウショ</t>
    </rPh>
    <rPh sb="20" eb="21">
      <t>ヒカエ</t>
    </rPh>
    <phoneticPr fontId="2"/>
  </si>
  <si>
    <t>収支内訳書の番号記号</t>
    <rPh sb="0" eb="2">
      <t>シュウシ</t>
    </rPh>
    <rPh sb="2" eb="5">
      <t>ウチワケショ</t>
    </rPh>
    <rPh sb="6" eb="8">
      <t>バンゴウ</t>
    </rPh>
    <rPh sb="8" eb="10">
      <t>キゴウ</t>
    </rPh>
    <phoneticPr fontId="2"/>
  </si>
  <si>
    <t>必須</t>
    <rPh sb="0" eb="2">
      <t>ヒッス</t>
    </rPh>
    <phoneticPr fontId="2"/>
  </si>
  <si>
    <t>項　　　目</t>
    <rPh sb="0" eb="1">
      <t>コウ</t>
    </rPh>
    <rPh sb="4" eb="5">
      <t>モク</t>
    </rPh>
    <phoneticPr fontId="2"/>
  </si>
  <si>
    <t>〔経費〕を証明する書類</t>
    <rPh sb="1" eb="3">
      <t>ケイヒ</t>
    </rPh>
    <rPh sb="5" eb="7">
      <t>ショウメイ</t>
    </rPh>
    <rPh sb="9" eb="11">
      <t>ショルイ</t>
    </rPh>
    <phoneticPr fontId="2"/>
  </si>
  <si>
    <t>⑧</t>
    <phoneticPr fontId="2"/>
  </si>
  <si>
    <t>支払った農作業料金の領収書</t>
    <rPh sb="0" eb="2">
      <t>シハラ</t>
    </rPh>
    <rPh sb="4" eb="7">
      <t>ノウサギョウ</t>
    </rPh>
    <rPh sb="7" eb="9">
      <t>リョウキン</t>
    </rPh>
    <rPh sb="10" eb="13">
      <t>リョウシュウショ</t>
    </rPh>
    <phoneticPr fontId="2"/>
  </si>
  <si>
    <t>小作料・賃借料</t>
    <rPh sb="0" eb="2">
      <t>コサク</t>
    </rPh>
    <rPh sb="2" eb="3">
      <t>リョウ</t>
    </rPh>
    <rPh sb="4" eb="7">
      <t>チンシャクリョウ</t>
    </rPh>
    <phoneticPr fontId="2"/>
  </si>
  <si>
    <t>小作料の領収書、ﾗｲｽｾﾝﾀｰ利用料金通知書、振込通知書</t>
    <rPh sb="0" eb="3">
      <t>コサクリョウ</t>
    </rPh>
    <rPh sb="4" eb="7">
      <t>リョウシュウショ</t>
    </rPh>
    <rPh sb="15" eb="17">
      <t>リヨウ</t>
    </rPh>
    <rPh sb="17" eb="19">
      <t>リョウキン</t>
    </rPh>
    <rPh sb="19" eb="21">
      <t>ツウチ</t>
    </rPh>
    <rPh sb="21" eb="22">
      <t>ショ</t>
    </rPh>
    <rPh sb="23" eb="25">
      <t>フリコミ</t>
    </rPh>
    <rPh sb="25" eb="28">
      <t>ツウチショ</t>
    </rPh>
    <phoneticPr fontId="2"/>
  </si>
  <si>
    <t>減価償却資産を購入した際の契約書、領収書、農機具販売証明書</t>
    <rPh sb="0" eb="2">
      <t>ゲンカ</t>
    </rPh>
    <rPh sb="2" eb="4">
      <t>ショウキャク</t>
    </rPh>
    <rPh sb="4" eb="6">
      <t>シサン</t>
    </rPh>
    <rPh sb="7" eb="9">
      <t>コウニュウ</t>
    </rPh>
    <rPh sb="11" eb="12">
      <t>サイ</t>
    </rPh>
    <rPh sb="13" eb="16">
      <t>ケイヤクショ</t>
    </rPh>
    <rPh sb="17" eb="20">
      <t>リョウシュウショ</t>
    </rPh>
    <rPh sb="21" eb="24">
      <t>ノウキグ</t>
    </rPh>
    <rPh sb="24" eb="26">
      <t>ハンバイ</t>
    </rPh>
    <rPh sb="26" eb="29">
      <t>ショウメイショ</t>
    </rPh>
    <phoneticPr fontId="2"/>
  </si>
  <si>
    <t>農業に関して借り入れた金融機関からの返済予定表</t>
    <rPh sb="0" eb="2">
      <t>ノウギョウ</t>
    </rPh>
    <rPh sb="3" eb="4">
      <t>カン</t>
    </rPh>
    <rPh sb="6" eb="7">
      <t>カ</t>
    </rPh>
    <rPh sb="8" eb="9">
      <t>イ</t>
    </rPh>
    <rPh sb="11" eb="13">
      <t>キンユウ</t>
    </rPh>
    <rPh sb="13" eb="15">
      <t>キカン</t>
    </rPh>
    <rPh sb="18" eb="20">
      <t>ヘンサイ</t>
    </rPh>
    <rPh sb="20" eb="22">
      <t>ヨテイ</t>
    </rPh>
    <rPh sb="22" eb="23">
      <t>ヒョウ</t>
    </rPh>
    <phoneticPr fontId="2"/>
  </si>
  <si>
    <t>イ</t>
    <phoneticPr fontId="2"/>
  </si>
  <si>
    <t>ロ</t>
    <phoneticPr fontId="2"/>
  </si>
  <si>
    <t>肥料代</t>
    <rPh sb="0" eb="2">
      <t>ヒリョウ</t>
    </rPh>
    <rPh sb="2" eb="3">
      <t>ダイ</t>
    </rPh>
    <phoneticPr fontId="2"/>
  </si>
  <si>
    <t>へ</t>
    <phoneticPr fontId="2"/>
  </si>
  <si>
    <t>リ</t>
    <phoneticPr fontId="2"/>
  </si>
  <si>
    <t>ヌ</t>
    <phoneticPr fontId="2"/>
  </si>
  <si>
    <t>農業共済費</t>
    <rPh sb="0" eb="2">
      <t>ノウギョウ</t>
    </rPh>
    <rPh sb="2" eb="4">
      <t>キョウサイ</t>
    </rPh>
    <rPh sb="4" eb="5">
      <t>ヒ</t>
    </rPh>
    <phoneticPr fontId="2"/>
  </si>
  <si>
    <t>ヲ</t>
    <phoneticPr fontId="2"/>
  </si>
  <si>
    <t>荷造運賃手数料</t>
    <rPh sb="0" eb="2">
      <t>ニヅク</t>
    </rPh>
    <rPh sb="2" eb="4">
      <t>ウンチン</t>
    </rPh>
    <rPh sb="4" eb="7">
      <t>テスウリョウ</t>
    </rPh>
    <phoneticPr fontId="2"/>
  </si>
  <si>
    <t>ツ</t>
    <phoneticPr fontId="2"/>
  </si>
  <si>
    <t>貯金　通帳　・</t>
    <rPh sb="0" eb="2">
      <t>チョキン</t>
    </rPh>
    <rPh sb="3" eb="5">
      <t>ツウチョウ</t>
    </rPh>
    <phoneticPr fontId="2"/>
  </si>
  <si>
    <t>・請求書は必ず保存</t>
    <rPh sb="1" eb="4">
      <t>セイキュウショ</t>
    </rPh>
    <rPh sb="5" eb="6">
      <t>カナラ</t>
    </rPh>
    <rPh sb="7" eb="9">
      <t>ホゾン</t>
    </rPh>
    <phoneticPr fontId="2"/>
  </si>
  <si>
    <r>
      <t>領 収 書　　　</t>
    </r>
    <r>
      <rPr>
        <sz val="9"/>
        <rFont val="HG丸ｺﾞｼｯｸM-PRO"/>
        <family val="3"/>
        <charset val="128"/>
      </rPr>
      <t>（レシート）</t>
    </r>
    <rPh sb="0" eb="1">
      <t>リョウ</t>
    </rPh>
    <rPh sb="2" eb="3">
      <t>オサム</t>
    </rPh>
    <rPh sb="4" eb="5">
      <t>ショ</t>
    </rPh>
    <phoneticPr fontId="2"/>
  </si>
  <si>
    <t>土地改良区から受け取る賦課金通知書（証明書）</t>
    <rPh sb="0" eb="2">
      <t>トチ</t>
    </rPh>
    <rPh sb="2" eb="4">
      <t>カイリョウ</t>
    </rPh>
    <rPh sb="4" eb="5">
      <t>ク</t>
    </rPh>
    <rPh sb="7" eb="8">
      <t>ウ</t>
    </rPh>
    <rPh sb="9" eb="10">
      <t>ト</t>
    </rPh>
    <rPh sb="11" eb="14">
      <t>フカキン</t>
    </rPh>
    <rPh sb="14" eb="17">
      <t>ツウチショ</t>
    </rPh>
    <rPh sb="18" eb="21">
      <t>ショウメイショ</t>
    </rPh>
    <phoneticPr fontId="2"/>
  </si>
  <si>
    <t>営農集団から受け取る証明書など、雑費を証明する書類</t>
    <rPh sb="0" eb="2">
      <t>エイノウ</t>
    </rPh>
    <rPh sb="2" eb="4">
      <t>シュウダン</t>
    </rPh>
    <rPh sb="6" eb="7">
      <t>ウ</t>
    </rPh>
    <rPh sb="8" eb="9">
      <t>ト</t>
    </rPh>
    <rPh sb="10" eb="13">
      <t>ショウメイショ</t>
    </rPh>
    <rPh sb="16" eb="17">
      <t>ザツ</t>
    </rPh>
    <rPh sb="17" eb="18">
      <t>ヒ</t>
    </rPh>
    <rPh sb="19" eb="21">
      <t>ショウメイ</t>
    </rPh>
    <rPh sb="23" eb="25">
      <t>ショルイ</t>
    </rPh>
    <phoneticPr fontId="2"/>
  </si>
  <si>
    <t>ホ</t>
    <phoneticPr fontId="2"/>
  </si>
  <si>
    <t>年度　減　価　償　却　費　作　成　明　細　書　(農業所得用)</t>
    <rPh sb="0" eb="2">
      <t>ネンドヘイネンド</t>
    </rPh>
    <rPh sb="3" eb="4">
      <t>ゲン</t>
    </rPh>
    <rPh sb="5" eb="6">
      <t>アタイ</t>
    </rPh>
    <rPh sb="7" eb="8">
      <t>ショウ</t>
    </rPh>
    <rPh sb="9" eb="10">
      <t>キャク</t>
    </rPh>
    <rPh sb="11" eb="12">
      <t>ヒ</t>
    </rPh>
    <rPh sb="13" eb="14">
      <t>サク</t>
    </rPh>
    <rPh sb="15" eb="16">
      <t>シゲル</t>
    </rPh>
    <rPh sb="17" eb="18">
      <t>メイ</t>
    </rPh>
    <rPh sb="19" eb="20">
      <t>ホソ</t>
    </rPh>
    <rPh sb="21" eb="22">
      <t>ショ</t>
    </rPh>
    <phoneticPr fontId="2"/>
  </si>
  <si>
    <t>①おもに給与所得（年末調整済み）</t>
    <rPh sb="4" eb="6">
      <t>キュウヨ</t>
    </rPh>
    <rPh sb="6" eb="8">
      <t>ショトク</t>
    </rPh>
    <rPh sb="9" eb="11">
      <t>ネンマツ</t>
    </rPh>
    <rPh sb="11" eb="13">
      <t>チョウセイ</t>
    </rPh>
    <rPh sb="13" eb="14">
      <t>ズ</t>
    </rPh>
    <phoneticPr fontId="2"/>
  </si>
  <si>
    <t>　年末調整済み給与以外の所得（農業所得やその他所得の合計）が、</t>
    <rPh sb="1" eb="3">
      <t>ネンマツ</t>
    </rPh>
    <rPh sb="3" eb="5">
      <t>チョウセイ</t>
    </rPh>
    <rPh sb="5" eb="6">
      <t>ズ</t>
    </rPh>
    <rPh sb="7" eb="9">
      <t>キュウヨ</t>
    </rPh>
    <rPh sb="9" eb="11">
      <t>イガイ</t>
    </rPh>
    <rPh sb="12" eb="14">
      <t>ショトク</t>
    </rPh>
    <rPh sb="15" eb="17">
      <t>ノウギョウ</t>
    </rPh>
    <rPh sb="17" eb="19">
      <t>ショトク</t>
    </rPh>
    <rPh sb="22" eb="23">
      <t>タ</t>
    </rPh>
    <rPh sb="23" eb="25">
      <t>ショトク</t>
    </rPh>
    <rPh sb="26" eb="28">
      <t>ゴウケイ</t>
    </rPh>
    <phoneticPr fontId="2"/>
  </si>
  <si>
    <t>　ただし、所得税の還付のため確定申告をする人は、農業所得なども含めて申告する必要が</t>
    <rPh sb="5" eb="8">
      <t>ショトクゼイ</t>
    </rPh>
    <rPh sb="9" eb="11">
      <t>カンプ</t>
    </rPh>
    <rPh sb="14" eb="16">
      <t>カクテイ</t>
    </rPh>
    <rPh sb="16" eb="18">
      <t>シンコク</t>
    </rPh>
    <rPh sb="21" eb="22">
      <t>ヒト</t>
    </rPh>
    <rPh sb="24" eb="26">
      <t>ノウギョウ</t>
    </rPh>
    <rPh sb="26" eb="28">
      <t>ショトク</t>
    </rPh>
    <rPh sb="31" eb="32">
      <t>フク</t>
    </rPh>
    <rPh sb="34" eb="36">
      <t>シンコク</t>
    </rPh>
    <rPh sb="38" eb="40">
      <t>ヒツヨウ</t>
    </rPh>
    <phoneticPr fontId="2"/>
  </si>
  <si>
    <t>あります。</t>
  </si>
  <si>
    <t>②その他</t>
    <rPh sb="3" eb="4">
      <t>タ</t>
    </rPh>
    <phoneticPr fontId="2"/>
  </si>
  <si>
    <t>○農業所得を含めた全所得で所得税を計算した結果、所得税を支払う必要のある方</t>
    <rPh sb="1" eb="3">
      <t>ノウギョウ</t>
    </rPh>
    <rPh sb="3" eb="5">
      <t>ショトク</t>
    </rPh>
    <rPh sb="6" eb="7">
      <t>フク</t>
    </rPh>
    <rPh sb="9" eb="10">
      <t>ゼン</t>
    </rPh>
    <rPh sb="10" eb="12">
      <t>ショトク</t>
    </rPh>
    <rPh sb="13" eb="16">
      <t>ショトクゼイ</t>
    </rPh>
    <rPh sb="17" eb="19">
      <t>ケイサン</t>
    </rPh>
    <rPh sb="21" eb="23">
      <t>ケッカ</t>
    </rPh>
    <rPh sb="24" eb="27">
      <t>ショトクゼイ</t>
    </rPh>
    <rPh sb="28" eb="30">
      <t>シハラ</t>
    </rPh>
    <rPh sb="31" eb="33">
      <t>ヒツヨウ</t>
    </rPh>
    <rPh sb="36" eb="37">
      <t>カタ</t>
    </rPh>
    <phoneticPr fontId="2"/>
  </si>
  <si>
    <t>○すでに所得税が源泉徴収されており、農業所得を含めて計算すると還付になる方</t>
    <rPh sb="4" eb="7">
      <t>ショトクゼイ</t>
    </rPh>
    <rPh sb="8" eb="10">
      <t>ゲンセン</t>
    </rPh>
    <rPh sb="10" eb="12">
      <t>チョウシュウ</t>
    </rPh>
    <rPh sb="18" eb="20">
      <t>ノウギョウ</t>
    </rPh>
    <rPh sb="20" eb="22">
      <t>ショトク</t>
    </rPh>
    <rPh sb="23" eb="24">
      <t>フク</t>
    </rPh>
    <rPh sb="26" eb="28">
      <t>ケイサン</t>
    </rPh>
    <rPh sb="31" eb="33">
      <t>カンプ</t>
    </rPh>
    <rPh sb="36" eb="37">
      <t>カタ</t>
    </rPh>
    <phoneticPr fontId="2"/>
  </si>
  <si>
    <t>　このため、申告が終わったからといってすぐにその書類を捨ててはいけません。</t>
    <rPh sb="6" eb="8">
      <t>シンコク</t>
    </rPh>
    <rPh sb="9" eb="10">
      <t>オ</t>
    </rPh>
    <rPh sb="24" eb="26">
      <t>ショルイ</t>
    </rPh>
    <rPh sb="27" eb="28">
      <t>ス</t>
    </rPh>
    <phoneticPr fontId="2"/>
  </si>
  <si>
    <t>収支計算（収入－その収入を得るための経費＝所得）では、その年の１月～１２月の間について、農業の実際</t>
    <rPh sb="0" eb="2">
      <t>シュウシ</t>
    </rPh>
    <rPh sb="2" eb="4">
      <t>ケイサン</t>
    </rPh>
    <rPh sb="5" eb="7">
      <t>シュウニュウ</t>
    </rPh>
    <rPh sb="10" eb="12">
      <t>シュウニュウ</t>
    </rPh>
    <rPh sb="13" eb="14">
      <t>エ</t>
    </rPh>
    <rPh sb="18" eb="20">
      <t>ケイヒ</t>
    </rPh>
    <rPh sb="21" eb="23">
      <t>ショトク</t>
    </rPh>
    <rPh sb="29" eb="30">
      <t>トシ</t>
    </rPh>
    <rPh sb="32" eb="33">
      <t>ガツ</t>
    </rPh>
    <rPh sb="36" eb="37">
      <t>ガツ</t>
    </rPh>
    <rPh sb="38" eb="39">
      <t>アイダ</t>
    </rPh>
    <rPh sb="44" eb="46">
      <t>ノウギョウ</t>
    </rPh>
    <rPh sb="47" eb="49">
      <t>ジッサイ</t>
    </rPh>
    <phoneticPr fontId="2"/>
  </si>
  <si>
    <t>の「収入金額」から「必要経費」を差引き、実額で『農業所得』を計算します。</t>
    <phoneticPr fontId="2"/>
  </si>
  <si>
    <t>・申告が済みましたら、控え及び書類は、必ず保存してください。（翌年以降</t>
    <rPh sb="1" eb="3">
      <t>シンコク</t>
    </rPh>
    <rPh sb="4" eb="5">
      <t>ス</t>
    </rPh>
    <rPh sb="11" eb="12">
      <t>ヒカ</t>
    </rPh>
    <rPh sb="13" eb="14">
      <t>オヨ</t>
    </rPh>
    <rPh sb="15" eb="17">
      <t>ショルイ</t>
    </rPh>
    <rPh sb="19" eb="20">
      <t>カナラ</t>
    </rPh>
    <rPh sb="21" eb="23">
      <t>ホゾン</t>
    </rPh>
    <rPh sb="31" eb="32">
      <t>ヨク</t>
    </rPh>
    <rPh sb="32" eb="35">
      <t>ネンイコウ</t>
    </rPh>
    <phoneticPr fontId="2"/>
  </si>
  <si>
    <t>も必ず役立ちます。）</t>
  </si>
  <si>
    <t>　なお、収入で出荷伝票等がなければ、メモ用紙に「いつ、誰から、いくら、</t>
    <rPh sb="4" eb="6">
      <t>シュウニュウ</t>
    </rPh>
    <rPh sb="7" eb="9">
      <t>シュッカ</t>
    </rPh>
    <rPh sb="9" eb="11">
      <t>デンピョウ</t>
    </rPh>
    <rPh sb="11" eb="12">
      <t>トウ</t>
    </rPh>
    <rPh sb="20" eb="22">
      <t>ヨウシ</t>
    </rPh>
    <rPh sb="27" eb="28">
      <t>ダレ</t>
    </rPh>
    <phoneticPr fontId="2"/>
  </si>
  <si>
    <t>なんのために」もらったかを記入して残します。</t>
    <phoneticPr fontId="2"/>
  </si>
  <si>
    <t>　また、ホームセンターなどで農業に使うものを購入した場合は、レシートも</t>
    <rPh sb="14" eb="16">
      <t>ノウギョウ</t>
    </rPh>
    <rPh sb="17" eb="18">
      <t>ツカ</t>
    </rPh>
    <rPh sb="22" eb="24">
      <t>コウニュウ</t>
    </rPh>
    <rPh sb="26" eb="28">
      <t>バアイ</t>
    </rPh>
    <phoneticPr fontId="2"/>
  </si>
  <si>
    <t>残します。日用品と農業に使うものを一緒に購入した場合は、農業に使うもの</t>
    <rPh sb="0" eb="1">
      <t>ノコ</t>
    </rPh>
    <rPh sb="5" eb="8">
      <t>ニチヨウヒン</t>
    </rPh>
    <rPh sb="9" eb="11">
      <t>ノウギョウ</t>
    </rPh>
    <rPh sb="12" eb="13">
      <t>ツカ</t>
    </rPh>
    <rPh sb="17" eb="19">
      <t>イッショ</t>
    </rPh>
    <rPh sb="20" eb="22">
      <t>コウニュウ</t>
    </rPh>
    <rPh sb="24" eb="26">
      <t>バアイ</t>
    </rPh>
    <rPh sb="28" eb="30">
      <t>ノウギョウ</t>
    </rPh>
    <rPh sb="31" eb="32">
      <t>ツカ</t>
    </rPh>
    <phoneticPr fontId="2"/>
  </si>
  <si>
    <t>の金額に印をつけ、区分できるようにします。</t>
    <phoneticPr fontId="2"/>
  </si>
  <si>
    <t>分を一括して計上します。</t>
    <phoneticPr fontId="2"/>
  </si>
  <si>
    <t>　収支計算を行うためには、貯金通帳を中心に、色々な証明書類を保存することが不可欠です。</t>
    <rPh sb="1" eb="3">
      <t>シュウシ</t>
    </rPh>
    <rPh sb="3" eb="5">
      <t>ケイサン</t>
    </rPh>
    <rPh sb="6" eb="7">
      <t>オコナ</t>
    </rPh>
    <rPh sb="13" eb="15">
      <t>チョキン</t>
    </rPh>
    <rPh sb="15" eb="17">
      <t>ツウチョウ</t>
    </rPh>
    <rPh sb="18" eb="20">
      <t>チュウシン</t>
    </rPh>
    <rPh sb="22" eb="24">
      <t>イロイロ</t>
    </rPh>
    <rPh sb="25" eb="27">
      <t>ショウメイ</t>
    </rPh>
    <rPh sb="27" eb="29">
      <t>ショルイ</t>
    </rPh>
    <rPh sb="30" eb="32">
      <t>ホゾン</t>
    </rPh>
    <rPh sb="37" eb="40">
      <t>フカケツ</t>
    </rPh>
    <phoneticPr fontId="2"/>
  </si>
  <si>
    <t>　保存した書類は、所得計算の根幹であり、また、ご自分で申告した内容を立証するものですから、書類が</t>
    <rPh sb="1" eb="3">
      <t>ホゾン</t>
    </rPh>
    <rPh sb="5" eb="7">
      <t>ショルイ</t>
    </rPh>
    <rPh sb="9" eb="11">
      <t>ショトク</t>
    </rPh>
    <rPh sb="11" eb="13">
      <t>ケイサン</t>
    </rPh>
    <rPh sb="14" eb="16">
      <t>コンカン</t>
    </rPh>
    <rPh sb="24" eb="26">
      <t>ジブン</t>
    </rPh>
    <rPh sb="27" eb="29">
      <t>シンコク</t>
    </rPh>
    <rPh sb="31" eb="33">
      <t>ナイヨウ</t>
    </rPh>
    <rPh sb="34" eb="36">
      <t>リッショウ</t>
    </rPh>
    <rPh sb="45" eb="47">
      <t>ショルイ</t>
    </rPh>
    <phoneticPr fontId="2"/>
  </si>
  <si>
    <t>　書類の保存期間は次のとおりです。（所得税法で定められています。）</t>
    <rPh sb="1" eb="3">
      <t>ショルイ</t>
    </rPh>
    <rPh sb="4" eb="6">
      <t>ホゾン</t>
    </rPh>
    <rPh sb="6" eb="8">
      <t>キカン</t>
    </rPh>
    <rPh sb="9" eb="10">
      <t>ツギ</t>
    </rPh>
    <rPh sb="18" eb="20">
      <t>ショトク</t>
    </rPh>
    <rPh sb="20" eb="22">
      <t>ゼイホウ</t>
    </rPh>
    <rPh sb="23" eb="24">
      <t>サダ</t>
    </rPh>
    <phoneticPr fontId="2"/>
  </si>
  <si>
    <t>　ただ、毎年申告すれば書類も増えてきます。このため、年ごとに箱などで分けて保存しましょう。（書類</t>
    <rPh sb="4" eb="6">
      <t>マイトシ</t>
    </rPh>
    <rPh sb="6" eb="8">
      <t>シンコク</t>
    </rPh>
    <rPh sb="11" eb="13">
      <t>ショルイ</t>
    </rPh>
    <rPh sb="14" eb="15">
      <t>フ</t>
    </rPh>
    <rPh sb="26" eb="27">
      <t>トシ</t>
    </rPh>
    <rPh sb="30" eb="31">
      <t>ハコ</t>
    </rPh>
    <rPh sb="34" eb="35">
      <t>ワ</t>
    </rPh>
    <rPh sb="37" eb="39">
      <t>ホゾン</t>
    </rPh>
    <phoneticPr fontId="2"/>
  </si>
  <si>
    <t>と申告の控えを同じ箱などに入れておくと、なお良いでしょう。）</t>
    <phoneticPr fontId="2"/>
  </si>
  <si>
    <t>　なお、申告年分ごとに整理し、紙袋や段ボールなどに入れて保存すると良いでしょう。</t>
    <rPh sb="4" eb="6">
      <t>シンコク</t>
    </rPh>
    <rPh sb="6" eb="7">
      <t>ネン</t>
    </rPh>
    <rPh sb="7" eb="8">
      <t>ブン</t>
    </rPh>
    <rPh sb="11" eb="13">
      <t>セイリ</t>
    </rPh>
    <rPh sb="15" eb="16">
      <t>カミ</t>
    </rPh>
    <rPh sb="16" eb="17">
      <t>フクロ</t>
    </rPh>
    <rPh sb="18" eb="19">
      <t>ダン</t>
    </rPh>
    <rPh sb="25" eb="26">
      <t>イ</t>
    </rPh>
    <rPh sb="28" eb="30">
      <t>ホゾン</t>
    </rPh>
    <rPh sb="33" eb="34">
      <t>ヨ</t>
    </rPh>
    <phoneticPr fontId="2"/>
  </si>
  <si>
    <t>→</t>
    <phoneticPr fontId="2"/>
  </si>
  <si>
    <t>減価償却費として計上</t>
    <phoneticPr fontId="2"/>
  </si>
  <si>
    <t>トラクター</t>
    <phoneticPr fontId="2"/>
  </si>
  <si>
    <t>ビニールハウス</t>
    <phoneticPr fontId="2"/>
  </si>
  <si>
    <t>３１</t>
    <phoneticPr fontId="2"/>
  </si>
  <si>
    <r>
      <t>未償却残高　　　　　　</t>
    </r>
    <r>
      <rPr>
        <sz val="9"/>
        <rFont val="HG丸ｺﾞｼｯｸM-PRO"/>
        <family val="3"/>
        <charset val="128"/>
      </rPr>
      <t>(=取得費-償却費累計)</t>
    </r>
    <rPh sb="0" eb="3">
      <t>ミショウキャク</t>
    </rPh>
    <rPh sb="3" eb="5">
      <t>ザンダカ</t>
    </rPh>
    <rPh sb="13" eb="15">
      <t>シュトク</t>
    </rPh>
    <rPh sb="15" eb="16">
      <t>ヒ</t>
    </rPh>
    <rPh sb="17" eb="20">
      <t>ショウキャクヒ</t>
    </rPh>
    <rPh sb="20" eb="22">
      <t>ルイケイ</t>
    </rPh>
    <phoneticPr fontId="2"/>
  </si>
  <si>
    <t>取得価格 × 償却率（新） × 本年中の償却期間 ＝ 償却費の額（耐用年数経過時点で１円まで償却）</t>
    <rPh sb="0" eb="2">
      <t>シュトク</t>
    </rPh>
    <rPh sb="2" eb="4">
      <t>カカク</t>
    </rPh>
    <rPh sb="7" eb="9">
      <t>ショウキャク</t>
    </rPh>
    <rPh sb="9" eb="10">
      <t>リツ</t>
    </rPh>
    <rPh sb="11" eb="12">
      <t>シン</t>
    </rPh>
    <rPh sb="16" eb="19">
      <t>ホンネンチュウ</t>
    </rPh>
    <rPh sb="20" eb="22">
      <t>ショウキャク</t>
    </rPh>
    <rPh sb="22" eb="24">
      <t>キカン</t>
    </rPh>
    <rPh sb="27" eb="30">
      <t>ショウキャクヒ</t>
    </rPh>
    <rPh sb="31" eb="32">
      <t>ガク</t>
    </rPh>
    <rPh sb="33" eb="35">
      <t>タイヨウ</t>
    </rPh>
    <rPh sb="35" eb="37">
      <t>ネンスウ</t>
    </rPh>
    <rPh sb="37" eb="39">
      <t>ケイカ</t>
    </rPh>
    <rPh sb="39" eb="41">
      <t>ジテン</t>
    </rPh>
    <rPh sb="43" eb="44">
      <t>エン</t>
    </rPh>
    <rPh sb="46" eb="48">
      <t>ショウキャク</t>
    </rPh>
    <phoneticPr fontId="2"/>
  </si>
  <si>
    <t>小型車（総排気量が０．６６ℓ以下のもの）軽トラック</t>
    <rPh sb="0" eb="3">
      <t>コガタシャ</t>
    </rPh>
    <rPh sb="4" eb="5">
      <t>ソウ</t>
    </rPh>
    <rPh sb="5" eb="8">
      <t>ハイキリョウ</t>
    </rPh>
    <rPh sb="14" eb="16">
      <t>イカ</t>
    </rPh>
    <rPh sb="20" eb="21">
      <t>ケイ</t>
    </rPh>
    <phoneticPr fontId="2"/>
  </si>
  <si>
    <t>Ｑ1</t>
    <phoneticPr fontId="2"/>
  </si>
  <si>
    <t>Ａ1</t>
    <phoneticPr fontId="2"/>
  </si>
  <si>
    <t>Ｑ2</t>
    <phoneticPr fontId="2"/>
  </si>
  <si>
    <t>Ａ2</t>
    <phoneticPr fontId="2"/>
  </si>
  <si>
    <t>Ｑ3</t>
    <phoneticPr fontId="2"/>
  </si>
  <si>
    <t>Ａ3</t>
    <phoneticPr fontId="2"/>
  </si>
  <si>
    <t>Ｑ4</t>
    <phoneticPr fontId="2"/>
  </si>
  <si>
    <t>Ａ4</t>
    <phoneticPr fontId="2"/>
  </si>
  <si>
    <t>Ｑ5</t>
    <phoneticPr fontId="2"/>
  </si>
  <si>
    <t>Ａ5</t>
    <phoneticPr fontId="2"/>
  </si>
  <si>
    <t>Ｑ6</t>
    <phoneticPr fontId="2"/>
  </si>
  <si>
    <t>Ｑ10</t>
    <phoneticPr fontId="2"/>
  </si>
  <si>
    <t>Ａ6</t>
    <phoneticPr fontId="2"/>
  </si>
  <si>
    <t>Ｑ7</t>
    <phoneticPr fontId="2"/>
  </si>
  <si>
    <t>Ａ7</t>
    <phoneticPr fontId="2"/>
  </si>
  <si>
    <t>Ｑ8</t>
    <phoneticPr fontId="2"/>
  </si>
  <si>
    <t>Ａ8</t>
    <phoneticPr fontId="2"/>
  </si>
  <si>
    <t>Ｑ9</t>
    <phoneticPr fontId="2"/>
  </si>
  <si>
    <t>Ａ9</t>
    <phoneticPr fontId="2"/>
  </si>
  <si>
    <t>Ａ10</t>
    <phoneticPr fontId="2"/>
  </si>
  <si>
    <t>Ｑ11</t>
    <phoneticPr fontId="2"/>
  </si>
  <si>
    <t>Ａ11</t>
    <phoneticPr fontId="2"/>
  </si>
  <si>
    <t>Ｑ12</t>
    <phoneticPr fontId="2"/>
  </si>
  <si>
    <t>Ａ12</t>
    <phoneticPr fontId="2"/>
  </si>
  <si>
    <t>Ｑ13</t>
    <phoneticPr fontId="2"/>
  </si>
  <si>
    <t>Ａ13</t>
    <phoneticPr fontId="2"/>
  </si>
  <si>
    <t>Ｑ14</t>
    <phoneticPr fontId="2"/>
  </si>
  <si>
    <t>Ａ14</t>
    <phoneticPr fontId="2"/>
  </si>
  <si>
    <t>Ｑ15</t>
    <phoneticPr fontId="2"/>
  </si>
  <si>
    <t>Ａ15</t>
    <phoneticPr fontId="2"/>
  </si>
  <si>
    <t>Ｑ16</t>
    <phoneticPr fontId="2"/>
  </si>
  <si>
    <t>Ａ16</t>
    <phoneticPr fontId="2"/>
  </si>
  <si>
    <t>Ｑ17</t>
    <phoneticPr fontId="2"/>
  </si>
  <si>
    <t>Ａ17</t>
    <phoneticPr fontId="2"/>
  </si>
  <si>
    <t>Ｑ18</t>
    <phoneticPr fontId="2"/>
  </si>
  <si>
    <t>Ａ18</t>
    <phoneticPr fontId="2"/>
  </si>
  <si>
    <t>Ｑ19</t>
    <phoneticPr fontId="2"/>
  </si>
  <si>
    <t>Ａ19</t>
    <phoneticPr fontId="2"/>
  </si>
  <si>
    <t>Ｑ20</t>
    <phoneticPr fontId="2"/>
  </si>
  <si>
    <t>Ａ20</t>
    <phoneticPr fontId="2"/>
  </si>
  <si>
    <t>Ｑ21</t>
    <phoneticPr fontId="2"/>
  </si>
  <si>
    <t>Ａ21</t>
    <phoneticPr fontId="2"/>
  </si>
  <si>
    <t>Ｑ22</t>
    <phoneticPr fontId="2"/>
  </si>
  <si>
    <t>Ａ22</t>
    <phoneticPr fontId="2"/>
  </si>
  <si>
    <t>Ｑ23</t>
    <phoneticPr fontId="2"/>
  </si>
  <si>
    <t>Ａ23</t>
    <phoneticPr fontId="2"/>
  </si>
  <si>
    <t>ハ</t>
    <phoneticPr fontId="2"/>
  </si>
  <si>
    <t>固定資産税の納税通知書、領収書</t>
    <rPh sb="0" eb="2">
      <t>コテイ</t>
    </rPh>
    <rPh sb="2" eb="5">
      <t>シサンゼイ</t>
    </rPh>
    <rPh sb="6" eb="8">
      <t>ノウゼイ</t>
    </rPh>
    <rPh sb="8" eb="10">
      <t>ツウチ</t>
    </rPh>
    <rPh sb="10" eb="11">
      <t>ショ</t>
    </rPh>
    <rPh sb="12" eb="15">
      <t>リョウシュウショ</t>
    </rPh>
    <phoneticPr fontId="2"/>
  </si>
  <si>
    <t>固定資産税は農業に使用されている田畑等の額のみが対象となります。固定資産税納税通知書で金額をご確認ください。納税通知書は金額を証する書類となりますので必ず保管しておいてください。</t>
    <rPh sb="0" eb="2">
      <t>コテイ</t>
    </rPh>
    <rPh sb="2" eb="5">
      <t>シサンゼイ</t>
    </rPh>
    <rPh sb="6" eb="8">
      <t>ノウギョウ</t>
    </rPh>
    <rPh sb="9" eb="11">
      <t>シヨウ</t>
    </rPh>
    <rPh sb="16" eb="18">
      <t>タハタ</t>
    </rPh>
    <rPh sb="18" eb="19">
      <t>トウ</t>
    </rPh>
    <rPh sb="20" eb="21">
      <t>ガク</t>
    </rPh>
    <rPh sb="24" eb="26">
      <t>タイショウ</t>
    </rPh>
    <rPh sb="32" eb="34">
      <t>コテイ</t>
    </rPh>
    <rPh sb="34" eb="36">
      <t>シサン</t>
    </rPh>
    <rPh sb="36" eb="37">
      <t>ゼイ</t>
    </rPh>
    <rPh sb="37" eb="39">
      <t>ノウゼイ</t>
    </rPh>
    <rPh sb="39" eb="42">
      <t>ツウチショ</t>
    </rPh>
    <rPh sb="43" eb="45">
      <t>キンガク</t>
    </rPh>
    <rPh sb="47" eb="49">
      <t>カクニン</t>
    </rPh>
    <rPh sb="54" eb="56">
      <t>ノウゼイ</t>
    </rPh>
    <rPh sb="56" eb="59">
      <t>ツウチショ</t>
    </rPh>
    <rPh sb="60" eb="62">
      <t>キンガク</t>
    </rPh>
    <rPh sb="63" eb="64">
      <t>ショウ</t>
    </rPh>
    <rPh sb="66" eb="68">
      <t>ショルイ</t>
    </rPh>
    <rPh sb="75" eb="76">
      <t>カナラ</t>
    </rPh>
    <rPh sb="77" eb="79">
      <t>ホカン</t>
    </rPh>
    <phoneticPr fontId="2"/>
  </si>
  <si>
    <t>一括して修繕費に計上して結構です。ただし事業分のみが経費の対象となりますので、事業に使用した割合に応じて按分しなければなりません。</t>
    <rPh sb="0" eb="2">
      <t>イッカツ</t>
    </rPh>
    <rPh sb="4" eb="6">
      <t>シュウゼン</t>
    </rPh>
    <rPh sb="6" eb="7">
      <t>ヒ</t>
    </rPh>
    <rPh sb="8" eb="10">
      <t>ケイジョウ</t>
    </rPh>
    <rPh sb="12" eb="14">
      <t>ケッコウ</t>
    </rPh>
    <rPh sb="20" eb="22">
      <t>ジギョウ</t>
    </rPh>
    <rPh sb="22" eb="23">
      <t>ブン</t>
    </rPh>
    <rPh sb="26" eb="28">
      <t>ケイヒ</t>
    </rPh>
    <rPh sb="29" eb="31">
      <t>タイショウ</t>
    </rPh>
    <rPh sb="39" eb="41">
      <t>ジギョウ</t>
    </rPh>
    <rPh sb="42" eb="44">
      <t>シヨウ</t>
    </rPh>
    <rPh sb="46" eb="48">
      <t>ワリアイ</t>
    </rPh>
    <rPh sb="49" eb="50">
      <t>オウ</t>
    </rPh>
    <rPh sb="52" eb="54">
      <t>アンブン</t>
    </rPh>
    <phoneticPr fontId="2"/>
  </si>
  <si>
    <r>
      <t>（注)　平成１９年４月１日以後に取得した減価償却資産について定率法を採用する場合にのみ</t>
    </r>
    <r>
      <rPr>
        <sz val="9"/>
        <rFont val="ＭＳ Ｐゴシック"/>
        <family val="3"/>
        <charset val="128"/>
      </rPr>
      <t>㋑</t>
    </r>
    <r>
      <rPr>
        <sz val="9"/>
        <rFont val="HG丸ｺﾞｼｯｸM-PRO"/>
        <family val="3"/>
        <charset val="128"/>
      </rPr>
      <t>欄のカッコ内に償却保証額を記入します。</t>
    </r>
    <rPh sb="1" eb="2">
      <t>チュウ</t>
    </rPh>
    <rPh sb="4" eb="6">
      <t>ヘイセイ</t>
    </rPh>
    <rPh sb="8" eb="9">
      <t>ネン</t>
    </rPh>
    <rPh sb="10" eb="11">
      <t>ガツ</t>
    </rPh>
    <rPh sb="12" eb="13">
      <t>ニチ</t>
    </rPh>
    <rPh sb="13" eb="15">
      <t>イゴ</t>
    </rPh>
    <rPh sb="16" eb="18">
      <t>シュトク</t>
    </rPh>
    <rPh sb="20" eb="22">
      <t>ゲンカ</t>
    </rPh>
    <rPh sb="22" eb="24">
      <t>ショウキャク</t>
    </rPh>
    <rPh sb="24" eb="26">
      <t>シサン</t>
    </rPh>
    <rPh sb="30" eb="33">
      <t>テイリツホウ</t>
    </rPh>
    <rPh sb="34" eb="36">
      <t>サイヨウ</t>
    </rPh>
    <rPh sb="38" eb="40">
      <t>バアイ</t>
    </rPh>
    <rPh sb="44" eb="45">
      <t>ラン</t>
    </rPh>
    <rPh sb="49" eb="50">
      <t>ナイ</t>
    </rPh>
    <rPh sb="51" eb="53">
      <t>ショウキャク</t>
    </rPh>
    <rPh sb="53" eb="55">
      <t>ホショウ</t>
    </rPh>
    <rPh sb="55" eb="56">
      <t>ガク</t>
    </rPh>
    <rPh sb="57" eb="59">
      <t>キニュウ</t>
    </rPh>
    <phoneticPr fontId="2"/>
  </si>
  <si>
    <t>耐用　　年数</t>
    <rPh sb="0" eb="2">
      <t>タイヨウ</t>
    </rPh>
    <rPh sb="4" eb="6">
      <t>ネンスウ</t>
    </rPh>
    <phoneticPr fontId="2"/>
  </si>
  <si>
    <t>減価償却資産の名称</t>
    <rPh sb="0" eb="2">
      <t>ゲンカ</t>
    </rPh>
    <rPh sb="2" eb="4">
      <t>ショウキャク</t>
    </rPh>
    <rPh sb="4" eb="6">
      <t>シサン</t>
    </rPh>
    <rPh sb="7" eb="9">
      <t>メイショウ</t>
    </rPh>
    <phoneticPr fontId="2"/>
  </si>
  <si>
    <t>償却可能限度額に達した後</t>
    <rPh sb="0" eb="2">
      <t>ショウキャク</t>
    </rPh>
    <rPh sb="2" eb="4">
      <t>カノウ</t>
    </rPh>
    <rPh sb="4" eb="7">
      <t>ゲンドガク</t>
    </rPh>
    <rPh sb="8" eb="9">
      <t>タッ</t>
    </rPh>
    <rPh sb="11" eb="12">
      <t>アト</t>
    </rPh>
    <phoneticPr fontId="2"/>
  </si>
  <si>
    <t>※平成21年分の確定申告から、農林業償却資産の機械及び装置の耐用年数が変わりました。</t>
    <rPh sb="1" eb="3">
      <t>ヘイセイ</t>
    </rPh>
    <rPh sb="5" eb="7">
      <t>ネンブン</t>
    </rPh>
    <rPh sb="8" eb="10">
      <t>カクテイ</t>
    </rPh>
    <rPh sb="10" eb="12">
      <t>シンコク</t>
    </rPh>
    <rPh sb="15" eb="18">
      <t>ノウリンギョウ</t>
    </rPh>
    <rPh sb="18" eb="20">
      <t>ショウキャク</t>
    </rPh>
    <rPh sb="20" eb="22">
      <t>シサン</t>
    </rPh>
    <rPh sb="23" eb="25">
      <t>キカイ</t>
    </rPh>
    <rPh sb="25" eb="26">
      <t>オヨ</t>
    </rPh>
    <rPh sb="27" eb="29">
      <t>ソウチ</t>
    </rPh>
    <rPh sb="30" eb="32">
      <t>タイヨウ</t>
    </rPh>
    <rPh sb="32" eb="34">
      <t>ネンスウ</t>
    </rPh>
    <rPh sb="35" eb="36">
      <t>カ</t>
    </rPh>
    <phoneticPr fontId="2"/>
  </si>
  <si>
    <t>新</t>
    <rPh sb="0" eb="1">
      <t>シン</t>
    </rPh>
    <phoneticPr fontId="2"/>
  </si>
  <si>
    <t>旧</t>
    <rPh sb="0" eb="1">
      <t>キュウ</t>
    </rPh>
    <phoneticPr fontId="2"/>
  </si>
  <si>
    <r>
      <t>５，０００，０００円×０．２００＝</t>
    </r>
    <r>
      <rPr>
        <u/>
        <sz val="9"/>
        <rFont val="HG丸ｺﾞｼｯｸM-PRO"/>
        <family val="3"/>
        <charset val="128"/>
      </rPr>
      <t>１，０００，０００円</t>
    </r>
    <rPh sb="9" eb="10">
      <t>エン</t>
    </rPh>
    <rPh sb="26" eb="27">
      <t>エン</t>
    </rPh>
    <phoneticPr fontId="2"/>
  </si>
  <si>
    <r>
      <t>５，０００，０００円×０．２００＝１，０００，０００円　　　　１，０００，０００円－１円＝</t>
    </r>
    <r>
      <rPr>
        <u/>
        <sz val="9"/>
        <rFont val="HG丸ｺﾞｼｯｸM-PRO"/>
        <family val="3"/>
        <charset val="128"/>
      </rPr>
      <t>９９９，９９９円</t>
    </r>
    <rPh sb="9" eb="10">
      <t>エン</t>
    </rPh>
    <rPh sb="26" eb="27">
      <t>エン</t>
    </rPh>
    <phoneticPr fontId="2"/>
  </si>
  <si>
    <r>
      <t>５，０００，０００円×９０％×０．２００＝</t>
    </r>
    <r>
      <rPr>
        <u/>
        <sz val="9"/>
        <rFont val="HG丸ｺﾞｼｯｸM-PRO"/>
        <family val="3"/>
        <charset val="128"/>
      </rPr>
      <t>９００，０００円</t>
    </r>
    <rPh sb="9" eb="10">
      <t>エン</t>
    </rPh>
    <rPh sb="28" eb="29">
      <t>エン</t>
    </rPh>
    <phoneticPr fontId="2"/>
  </si>
  <si>
    <r>
      <t>５，０００，０００円－（５，０００，０００円×９０％）×１／２＝</t>
    </r>
    <r>
      <rPr>
        <u/>
        <sz val="9"/>
        <rFont val="HG丸ｺﾞｼｯｸM-PRO"/>
        <family val="3"/>
        <charset val="128"/>
      </rPr>
      <t>２５０，０００円</t>
    </r>
    <rPh sb="9" eb="10">
      <t>エン</t>
    </rPh>
    <rPh sb="21" eb="22">
      <t>エン</t>
    </rPh>
    <rPh sb="39" eb="40">
      <t>エン</t>
    </rPh>
    <phoneticPr fontId="2"/>
  </si>
  <si>
    <r>
      <t>（５，０００，０００円－５，０００，０００円×９５％－１円）÷５＝</t>
    </r>
    <r>
      <rPr>
        <u/>
        <sz val="9"/>
        <rFont val="HG丸ｺﾞｼｯｸM-PRO"/>
        <family val="3"/>
        <charset val="128"/>
      </rPr>
      <t>５０，０００円</t>
    </r>
    <rPh sb="10" eb="11">
      <t>エン</t>
    </rPh>
    <rPh sb="21" eb="22">
      <t>エン</t>
    </rPh>
    <rPh sb="28" eb="29">
      <t>エン</t>
    </rPh>
    <rPh sb="39" eb="40">
      <t>エン</t>
    </rPh>
    <phoneticPr fontId="2"/>
  </si>
  <si>
    <r>
      <t>５０，０００円－１円＝</t>
    </r>
    <r>
      <rPr>
        <u/>
        <sz val="9"/>
        <rFont val="HG丸ｺﾞｼｯｸM-PRO"/>
        <family val="3"/>
        <charset val="128"/>
      </rPr>
      <t>４９，９９９円</t>
    </r>
    <rPh sb="6" eb="7">
      <t>エン</t>
    </rPh>
    <rPh sb="9" eb="10">
      <t>エン</t>
    </rPh>
    <rPh sb="17" eb="18">
      <t>エン</t>
    </rPh>
    <phoneticPr fontId="2"/>
  </si>
  <si>
    <r>
      <t>１，０００，０００円×０．５００＝</t>
    </r>
    <r>
      <rPr>
        <u/>
        <sz val="9"/>
        <rFont val="HG丸ｺﾞｼｯｸM-PRO"/>
        <family val="3"/>
        <charset val="128"/>
      </rPr>
      <t>５００，０００円</t>
    </r>
    <rPh sb="9" eb="10">
      <t>エン</t>
    </rPh>
    <rPh sb="24" eb="25">
      <t>エン</t>
    </rPh>
    <phoneticPr fontId="2"/>
  </si>
  <si>
    <r>
      <t>５００，０００円－１円＝</t>
    </r>
    <r>
      <rPr>
        <u/>
        <sz val="9"/>
        <rFont val="HG丸ｺﾞｼｯｸM-PRO"/>
        <family val="3"/>
        <charset val="128"/>
      </rPr>
      <t>４９９，９９９円</t>
    </r>
    <rPh sb="7" eb="8">
      <t>エン</t>
    </rPh>
    <rPh sb="10" eb="11">
      <t>エン</t>
    </rPh>
    <rPh sb="19" eb="20">
      <t>エン</t>
    </rPh>
    <phoneticPr fontId="2"/>
  </si>
  <si>
    <r>
      <t>３，０００，０００円×０．３３４＝</t>
    </r>
    <r>
      <rPr>
        <u/>
        <sz val="9"/>
        <rFont val="HG丸ｺﾞｼｯｸM-PRO"/>
        <family val="3"/>
        <charset val="128"/>
      </rPr>
      <t>１，００２，０００円</t>
    </r>
    <rPh sb="9" eb="10">
      <t>エン</t>
    </rPh>
    <rPh sb="26" eb="27">
      <t>エン</t>
    </rPh>
    <phoneticPr fontId="2"/>
  </si>
  <si>
    <r>
      <t>９９６，０００円－１円＝</t>
    </r>
    <r>
      <rPr>
        <u/>
        <sz val="9"/>
        <rFont val="HG丸ｺﾞｼｯｸM-PRO"/>
        <family val="3"/>
        <charset val="128"/>
      </rPr>
      <t>９９５，９９９円</t>
    </r>
    <rPh sb="7" eb="8">
      <t>エン</t>
    </rPh>
    <rPh sb="10" eb="11">
      <t>エン</t>
    </rPh>
    <rPh sb="19" eb="20">
      <t>エン</t>
    </rPh>
    <phoneticPr fontId="2"/>
  </si>
  <si>
    <r>
      <rPr>
        <sz val="11"/>
        <color indexed="10"/>
        <rFont val="HG丸ｺﾞｼｯｸM-PRO"/>
        <family val="3"/>
        <charset val="128"/>
      </rPr>
      <t>【</t>
    </r>
    <r>
      <rPr>
        <sz val="11"/>
        <rFont val="HG丸ｺﾞｼｯｸM-PRO"/>
        <family val="3"/>
        <charset val="128"/>
      </rPr>
      <t>新定額法による計算式（平成１９年４月１日以降取得）</t>
    </r>
    <r>
      <rPr>
        <sz val="11"/>
        <color indexed="10"/>
        <rFont val="HG丸ｺﾞｼｯｸM-PRO"/>
        <family val="3"/>
        <charset val="128"/>
      </rPr>
      <t>】</t>
    </r>
    <rPh sb="1" eb="2">
      <t>シン</t>
    </rPh>
    <rPh sb="2" eb="4">
      <t>テイガク</t>
    </rPh>
    <rPh sb="4" eb="5">
      <t>ホウ</t>
    </rPh>
    <rPh sb="8" eb="10">
      <t>ケイサン</t>
    </rPh>
    <rPh sb="10" eb="11">
      <t>シキ</t>
    </rPh>
    <rPh sb="12" eb="14">
      <t>ヘイセイ</t>
    </rPh>
    <rPh sb="16" eb="17">
      <t>ネン</t>
    </rPh>
    <rPh sb="18" eb="19">
      <t>ガツ</t>
    </rPh>
    <rPh sb="20" eb="21">
      <t>ニチ</t>
    </rPh>
    <rPh sb="21" eb="23">
      <t>イコウ</t>
    </rPh>
    <rPh sb="23" eb="25">
      <t>シュトク</t>
    </rPh>
    <phoneticPr fontId="2"/>
  </si>
  <si>
    <r>
      <rPr>
        <sz val="11"/>
        <color indexed="10"/>
        <rFont val="HG丸ｺﾞｼｯｸM-PRO"/>
        <family val="3"/>
        <charset val="128"/>
      </rPr>
      <t>【</t>
    </r>
    <r>
      <rPr>
        <sz val="11"/>
        <rFont val="HG丸ｺﾞｼｯｸM-PRO"/>
        <family val="3"/>
        <charset val="128"/>
      </rPr>
      <t>旧定額法による計算式（平成１９年３月３１日以前取得）</t>
    </r>
    <r>
      <rPr>
        <sz val="11"/>
        <color indexed="10"/>
        <rFont val="HG丸ｺﾞｼｯｸM-PRO"/>
        <family val="3"/>
        <charset val="128"/>
      </rPr>
      <t>】</t>
    </r>
    <rPh sb="1" eb="2">
      <t>キュウ</t>
    </rPh>
    <rPh sb="2" eb="4">
      <t>テイガク</t>
    </rPh>
    <rPh sb="4" eb="5">
      <t>ホウ</t>
    </rPh>
    <rPh sb="8" eb="10">
      <t>ケイサン</t>
    </rPh>
    <rPh sb="10" eb="11">
      <t>シキ</t>
    </rPh>
    <rPh sb="12" eb="14">
      <t>ヘイセイ</t>
    </rPh>
    <rPh sb="16" eb="17">
      <t>ネン</t>
    </rPh>
    <rPh sb="18" eb="19">
      <t>ガツ</t>
    </rPh>
    <rPh sb="21" eb="22">
      <t>ニチ</t>
    </rPh>
    <rPh sb="22" eb="24">
      <t>イゼン</t>
    </rPh>
    <rPh sb="24" eb="26">
      <t>シュトク</t>
    </rPh>
    <phoneticPr fontId="2"/>
  </si>
  <si>
    <r>
      <rPr>
        <b/>
        <sz val="11"/>
        <color indexed="10"/>
        <rFont val="HG丸ｺﾞｼｯｸM-PRO"/>
        <family val="3"/>
        <charset val="128"/>
      </rPr>
      <t>≪</t>
    </r>
    <r>
      <rPr>
        <b/>
        <sz val="11"/>
        <rFont val="HG丸ｺﾞｼｯｸM-PRO"/>
        <family val="3"/>
        <charset val="128"/>
      </rPr>
      <t>中古償却資産の計算式</t>
    </r>
    <r>
      <rPr>
        <b/>
        <sz val="11"/>
        <color indexed="10"/>
        <rFont val="HG丸ｺﾞｼｯｸM-PRO"/>
        <family val="3"/>
        <charset val="128"/>
      </rPr>
      <t>≫</t>
    </r>
    <rPh sb="1" eb="3">
      <t>チュウコ</t>
    </rPh>
    <rPh sb="3" eb="5">
      <t>ショウキャク</t>
    </rPh>
    <rPh sb="5" eb="7">
      <t>シサン</t>
    </rPh>
    <rPh sb="8" eb="10">
      <t>ケイサン</t>
    </rPh>
    <rPh sb="10" eb="11">
      <t>シキ</t>
    </rPh>
    <phoneticPr fontId="2"/>
  </si>
  <si>
    <r>
      <rPr>
        <sz val="11"/>
        <color indexed="10"/>
        <rFont val="HG丸ｺﾞｼｯｸM-PRO"/>
        <family val="3"/>
        <charset val="128"/>
      </rPr>
      <t>☆</t>
    </r>
    <r>
      <rPr>
        <sz val="11"/>
        <rFont val="HG丸ｺﾞｼｯｸM-PRO"/>
        <family val="3"/>
        <charset val="128"/>
      </rPr>
      <t>平成１３年式コンバインを１００万円で購入した場合</t>
    </r>
    <rPh sb="1" eb="3">
      <t>ヘイセイ</t>
    </rPh>
    <rPh sb="5" eb="6">
      <t>ネン</t>
    </rPh>
    <rPh sb="6" eb="7">
      <t>シキ</t>
    </rPh>
    <rPh sb="16" eb="18">
      <t>マンエン</t>
    </rPh>
    <rPh sb="19" eb="21">
      <t>コウニュウ</t>
    </rPh>
    <rPh sb="23" eb="25">
      <t>バアイ</t>
    </rPh>
    <phoneticPr fontId="2"/>
  </si>
  <si>
    <r>
      <rPr>
        <sz val="11"/>
        <color indexed="10"/>
        <rFont val="HG丸ｺﾞｼｯｸM-PRO"/>
        <family val="3"/>
        <charset val="128"/>
      </rPr>
      <t>☆</t>
    </r>
    <r>
      <rPr>
        <sz val="11"/>
        <rFont val="HG丸ｺﾞｼｯｸM-PRO"/>
        <family val="3"/>
        <charset val="128"/>
      </rPr>
      <t>平成１９年式コンバインを３００万円で購入した場合</t>
    </r>
    <rPh sb="1" eb="3">
      <t>ヘイセイ</t>
    </rPh>
    <rPh sb="5" eb="6">
      <t>ネン</t>
    </rPh>
    <rPh sb="6" eb="7">
      <t>シキ</t>
    </rPh>
    <rPh sb="16" eb="18">
      <t>マンエン</t>
    </rPh>
    <rPh sb="19" eb="21">
      <t>コウニュウ</t>
    </rPh>
    <rPh sb="23" eb="25">
      <t>バアイ</t>
    </rPh>
    <phoneticPr fontId="2"/>
  </si>
  <si>
    <r>
      <t>５，０００，０００円×０．１４３＝</t>
    </r>
    <r>
      <rPr>
        <u/>
        <sz val="9"/>
        <rFont val="HG丸ｺﾞｼｯｸM-PRO"/>
        <family val="3"/>
        <charset val="128"/>
      </rPr>
      <t>７１５，０００円</t>
    </r>
    <rPh sb="9" eb="10">
      <t>エン</t>
    </rPh>
    <rPh sb="24" eb="25">
      <t>エン</t>
    </rPh>
    <phoneticPr fontId="2"/>
  </si>
  <si>
    <t>７１５，０００円</t>
    <rPh sb="7" eb="8">
      <t>エン</t>
    </rPh>
    <phoneticPr fontId="2"/>
  </si>
  <si>
    <t>１，４３０，０００円</t>
    <rPh sb="9" eb="10">
      <t>エン</t>
    </rPh>
    <phoneticPr fontId="2"/>
  </si>
  <si>
    <t>２，１４５，０００円</t>
    <rPh sb="9" eb="10">
      <t>エン</t>
    </rPh>
    <phoneticPr fontId="2"/>
  </si>
  <si>
    <t>２，８６０，０００円</t>
    <rPh sb="9" eb="10">
      <t>エン</t>
    </rPh>
    <phoneticPr fontId="2"/>
  </si>
  <si>
    <t>３，５７５，０００円</t>
    <rPh sb="9" eb="10">
      <t>エン</t>
    </rPh>
    <phoneticPr fontId="2"/>
  </si>
  <si>
    <t>４，２９０，０００円</t>
    <rPh sb="9" eb="10">
      <t>エン</t>
    </rPh>
    <phoneticPr fontId="2"/>
  </si>
  <si>
    <t>４，２８５，０００円</t>
    <rPh sb="9" eb="10">
      <t>エン</t>
    </rPh>
    <phoneticPr fontId="2"/>
  </si>
  <si>
    <t>３，５７０，０００円</t>
    <rPh sb="9" eb="10">
      <t>エン</t>
    </rPh>
    <phoneticPr fontId="2"/>
  </si>
  <si>
    <t>２，８５５，０００円</t>
    <rPh sb="9" eb="10">
      <t>エン</t>
    </rPh>
    <phoneticPr fontId="2"/>
  </si>
  <si>
    <t>２，１４０，０００円</t>
    <rPh sb="9" eb="10">
      <t>エン</t>
    </rPh>
    <phoneticPr fontId="2"/>
  </si>
  <si>
    <t>１，４２５，０００円</t>
    <rPh sb="9" eb="10">
      <t>エン</t>
    </rPh>
    <phoneticPr fontId="2"/>
  </si>
  <si>
    <t>７１０，０００円</t>
    <rPh sb="7" eb="8">
      <t>エン</t>
    </rPh>
    <phoneticPr fontId="2"/>
  </si>
  <si>
    <r>
      <t>７１０，０００円－１円＝</t>
    </r>
    <r>
      <rPr>
        <u/>
        <sz val="9"/>
        <rFont val="HG丸ｺﾞｼｯｸM-PRO"/>
        <family val="3"/>
        <charset val="128"/>
      </rPr>
      <t>７０９，９９９円</t>
    </r>
    <rPh sb="7" eb="8">
      <t>エン</t>
    </rPh>
    <rPh sb="10" eb="11">
      <t>エン</t>
    </rPh>
    <rPh sb="19" eb="20">
      <t>エン</t>
    </rPh>
    <phoneticPr fontId="2"/>
  </si>
  <si>
    <r>
      <rPr>
        <sz val="11"/>
        <color indexed="10"/>
        <rFont val="ＭＳ Ｐゴシック"/>
        <family val="3"/>
        <charset val="128"/>
      </rPr>
      <t>★</t>
    </r>
    <r>
      <rPr>
        <sz val="11"/>
        <rFont val="ＭＳ Ｐゴシック"/>
        <family val="3"/>
        <charset val="128"/>
      </rPr>
      <t>耐用年数の変更</t>
    </r>
    <rPh sb="1" eb="3">
      <t>タイヨウ</t>
    </rPh>
    <rPh sb="3" eb="5">
      <t>ネンスウ</t>
    </rPh>
    <rPh sb="6" eb="8">
      <t>ヘンコウ</t>
    </rPh>
    <phoneticPr fontId="2"/>
  </si>
  <si>
    <r>
      <t>コンバイン取得価格：５００万円　耐用年数：</t>
    </r>
    <r>
      <rPr>
        <sz val="11"/>
        <color indexed="10"/>
        <rFont val="HG丸ｺﾞｼｯｸM-PRO"/>
        <family val="3"/>
        <charset val="128"/>
      </rPr>
      <t>７年</t>
    </r>
    <r>
      <rPr>
        <sz val="11"/>
        <rFont val="HG丸ｺﾞｼｯｸM-PRO"/>
        <family val="3"/>
        <charset val="128"/>
      </rPr>
      <t>　償却率：０．１４３</t>
    </r>
    <rPh sb="5" eb="7">
      <t>シュトク</t>
    </rPh>
    <rPh sb="7" eb="9">
      <t>カカク</t>
    </rPh>
    <rPh sb="13" eb="15">
      <t>マンエン</t>
    </rPh>
    <rPh sb="16" eb="18">
      <t>タイヨウ</t>
    </rPh>
    <rPh sb="18" eb="20">
      <t>ネンスウ</t>
    </rPh>
    <rPh sb="22" eb="23">
      <t>ネン</t>
    </rPh>
    <rPh sb="24" eb="26">
      <t>ショウキャク</t>
    </rPh>
    <rPh sb="26" eb="27">
      <t>リツ</t>
    </rPh>
    <phoneticPr fontId="2"/>
  </si>
  <si>
    <r>
      <rPr>
        <sz val="11"/>
        <color indexed="10"/>
        <rFont val="HG丸ｺﾞｼｯｸM-PRO"/>
        <family val="3"/>
        <charset val="128"/>
      </rPr>
      <t>〔</t>
    </r>
    <r>
      <rPr>
        <sz val="11"/>
        <rFont val="HG丸ｺﾞｼｯｸM-PRO"/>
        <family val="3"/>
        <charset val="128"/>
      </rPr>
      <t>平成21年1月に新規購入取得</t>
    </r>
    <r>
      <rPr>
        <sz val="11"/>
        <color indexed="10"/>
        <rFont val="HG丸ｺﾞｼｯｸM-PRO"/>
        <family val="3"/>
        <charset val="128"/>
      </rPr>
      <t>〕</t>
    </r>
    <rPh sb="1" eb="3">
      <t>ヘイセイ</t>
    </rPh>
    <rPh sb="5" eb="6">
      <t>ネン</t>
    </rPh>
    <rPh sb="7" eb="8">
      <t>ガツ</t>
    </rPh>
    <rPh sb="9" eb="11">
      <t>シンキ</t>
    </rPh>
    <rPh sb="11" eb="13">
      <t>コウニュウ</t>
    </rPh>
    <rPh sb="13" eb="15">
      <t>シュトク</t>
    </rPh>
    <phoneticPr fontId="2"/>
  </si>
  <si>
    <r>
      <t>５，０００，０００円×０．９×０．２００＝</t>
    </r>
    <r>
      <rPr>
        <u/>
        <sz val="9"/>
        <rFont val="HG丸ｺﾞｼｯｸM-PRO"/>
        <family val="3"/>
        <charset val="128"/>
      </rPr>
      <t>９００，０００円</t>
    </r>
    <rPh sb="9" eb="10">
      <t>エン</t>
    </rPh>
    <rPh sb="28" eb="29">
      <t>エン</t>
    </rPh>
    <phoneticPr fontId="2"/>
  </si>
  <si>
    <t>１，８００，０００円</t>
    <rPh sb="9" eb="10">
      <t>エン</t>
    </rPh>
    <phoneticPr fontId="2"/>
  </si>
  <si>
    <r>
      <t>５，０００，０００円×０．９×０．１４２＝</t>
    </r>
    <r>
      <rPr>
        <u/>
        <sz val="9"/>
        <rFont val="HG丸ｺﾞｼｯｸM-PRO"/>
        <family val="3"/>
        <charset val="128"/>
      </rPr>
      <t>６３９，０００円</t>
    </r>
    <rPh sb="9" eb="10">
      <t>エン</t>
    </rPh>
    <rPh sb="28" eb="29">
      <t>エン</t>
    </rPh>
    <phoneticPr fontId="2"/>
  </si>
  <si>
    <t>H</t>
    <phoneticPr fontId="2"/>
  </si>
  <si>
    <t>年分</t>
    <rPh sb="0" eb="2">
      <t>ネンブン</t>
    </rPh>
    <phoneticPr fontId="2"/>
  </si>
  <si>
    <t>名称</t>
    <rPh sb="0" eb="2">
      <t>メイショウ</t>
    </rPh>
    <phoneticPr fontId="2"/>
  </si>
  <si>
    <t>償却費</t>
    <rPh sb="0" eb="3">
      <t>ショウキャクヒ</t>
    </rPh>
    <phoneticPr fontId="2"/>
  </si>
  <si>
    <t>償却費累計</t>
    <rPh sb="0" eb="3">
      <t>ショウキャクヒ</t>
    </rPh>
    <rPh sb="3" eb="5">
      <t>ルイケイ</t>
    </rPh>
    <phoneticPr fontId="2"/>
  </si>
  <si>
    <t>平成年</t>
    <rPh sb="0" eb="2">
      <t>ヘイセイ</t>
    </rPh>
    <rPh sb="2" eb="3">
      <t>ネン</t>
    </rPh>
    <phoneticPr fontId="2"/>
  </si>
  <si>
    <t>均等償却費</t>
    <rPh sb="0" eb="2">
      <t>キントウ</t>
    </rPh>
    <rPh sb="2" eb="4">
      <t>ショウキャク</t>
    </rPh>
    <rPh sb="4" eb="5">
      <t>ヒ</t>
    </rPh>
    <phoneticPr fontId="2"/>
  </si>
  <si>
    <t>未償却残高　　　　(期末残高)</t>
    <rPh sb="0" eb="3">
      <t>ミショウキャク</t>
    </rPh>
    <rPh sb="3" eb="5">
      <t>ザンダカ</t>
    </rPh>
    <rPh sb="10" eb="12">
      <t>キマツ</t>
    </rPh>
    <rPh sb="12" eb="14">
      <t>ザンダカ</t>
    </rPh>
    <phoneticPr fontId="2"/>
  </si>
  <si>
    <t>5%分の　　　　　　未償却残高</t>
    <rPh sb="2" eb="3">
      <t>ブン</t>
    </rPh>
    <rPh sb="10" eb="13">
      <t>ミショウキャク</t>
    </rPh>
    <rPh sb="13" eb="15">
      <t>ザンダカ</t>
    </rPh>
    <phoneticPr fontId="2"/>
  </si>
  <si>
    <t>償却の基礎　　　　となる金額</t>
    <rPh sb="0" eb="2">
      <t>ショウキャク</t>
    </rPh>
    <rPh sb="3" eb="5">
      <t>キソ</t>
    </rPh>
    <rPh sb="12" eb="14">
      <t>キンガク</t>
    </rPh>
    <phoneticPr fontId="2"/>
  </si>
  <si>
    <t>償却　　方法</t>
    <rPh sb="0" eb="2">
      <t>ショウキャク</t>
    </rPh>
    <rPh sb="4" eb="6">
      <t>ホウホウ</t>
    </rPh>
    <phoneticPr fontId="2"/>
  </si>
  <si>
    <t>当年中の　　　償却期間</t>
    <rPh sb="0" eb="1">
      <t>トウ</t>
    </rPh>
    <rPh sb="1" eb="2">
      <t>ネン</t>
    </rPh>
    <rPh sb="2" eb="3">
      <t>チュウ</t>
    </rPh>
    <rPh sb="7" eb="9">
      <t>ショウキャク</t>
    </rPh>
    <rPh sb="9" eb="11">
      <t>キカン</t>
    </rPh>
    <phoneticPr fontId="2"/>
  </si>
  <si>
    <t>㋑</t>
    <phoneticPr fontId="2"/>
  </si>
  <si>
    <t>㋺</t>
    <phoneticPr fontId="2"/>
  </si>
  <si>
    <t>㋩</t>
    <phoneticPr fontId="2"/>
  </si>
  <si>
    <t>㊁</t>
    <phoneticPr fontId="2"/>
  </si>
  <si>
    <t>㋺×㋩×㊁</t>
    <phoneticPr fontId="2"/>
  </si>
  <si>
    <t>法定耐用年数</t>
    <rPh sb="0" eb="2">
      <t>ホウテイ</t>
    </rPh>
    <rPh sb="2" eb="4">
      <t>タイヨウ</t>
    </rPh>
    <rPh sb="4" eb="6">
      <t>ネンスウ</t>
    </rPh>
    <phoneticPr fontId="2"/>
  </si>
  <si>
    <t>旧償却率</t>
    <rPh sb="0" eb="1">
      <t>キュウ</t>
    </rPh>
    <rPh sb="1" eb="4">
      <t>ショウキャクリツ</t>
    </rPh>
    <phoneticPr fontId="2"/>
  </si>
  <si>
    <t>新償却率</t>
    <rPh sb="0" eb="1">
      <t>シン</t>
    </rPh>
    <rPh sb="1" eb="4">
      <t>ショウキャクリツ</t>
    </rPh>
    <phoneticPr fontId="2"/>
  </si>
  <si>
    <t>法定耐用年数H21～</t>
    <rPh sb="0" eb="2">
      <t>ホウテイ</t>
    </rPh>
    <rPh sb="2" eb="4">
      <t>タイヨウ</t>
    </rPh>
    <rPh sb="4" eb="6">
      <t>ネンスウ</t>
    </rPh>
    <phoneticPr fontId="2"/>
  </si>
  <si>
    <t>耕うん機</t>
    <rPh sb="0" eb="4">
      <t>コウウンキ</t>
    </rPh>
    <phoneticPr fontId="2"/>
  </si>
  <si>
    <t>田植機</t>
    <rPh sb="0" eb="2">
      <t>タウエ</t>
    </rPh>
    <rPh sb="2" eb="3">
      <t>キ</t>
    </rPh>
    <phoneticPr fontId="2"/>
  </si>
  <si>
    <t>バインダー</t>
    <phoneticPr fontId="2"/>
  </si>
  <si>
    <t>脱穀機</t>
    <rPh sb="0" eb="3">
      <t>ダッコクキ</t>
    </rPh>
    <phoneticPr fontId="2"/>
  </si>
  <si>
    <t>もみすり機</t>
    <rPh sb="4" eb="5">
      <t>キ</t>
    </rPh>
    <phoneticPr fontId="2"/>
  </si>
  <si>
    <t>精米機</t>
    <rPh sb="0" eb="3">
      <t>セイマイキ</t>
    </rPh>
    <phoneticPr fontId="2"/>
  </si>
  <si>
    <t>普通トラック</t>
    <rPh sb="0" eb="2">
      <t>フツウ</t>
    </rPh>
    <phoneticPr fontId="2"/>
  </si>
  <si>
    <t>１２年目</t>
    <rPh sb="2" eb="4">
      <t>ネンメ</t>
    </rPh>
    <phoneticPr fontId="2"/>
  </si>
  <si>
    <t>１３年目</t>
    <rPh sb="2" eb="4">
      <t>ネンメ</t>
    </rPh>
    <phoneticPr fontId="2"/>
  </si>
  <si>
    <t>１４年目</t>
    <rPh sb="2" eb="4">
      <t>ネンメ</t>
    </rPh>
    <phoneticPr fontId="2"/>
  </si>
  <si>
    <t>１５年目</t>
    <rPh sb="2" eb="4">
      <t>ネンメ</t>
    </rPh>
    <phoneticPr fontId="2"/>
  </si>
  <si>
    <t>１６年目</t>
    <rPh sb="2" eb="4">
      <t>ネンメ</t>
    </rPh>
    <phoneticPr fontId="2"/>
  </si>
  <si>
    <t>１７年目</t>
    <rPh sb="2" eb="4">
      <t>ネンメ</t>
    </rPh>
    <phoneticPr fontId="2"/>
  </si>
  <si>
    <t>当年分の　　　　償却費</t>
    <rPh sb="0" eb="2">
      <t>トウネン</t>
    </rPh>
    <rPh sb="2" eb="3">
      <t>ブン</t>
    </rPh>
    <rPh sb="8" eb="10">
      <t>ショウキャク</t>
    </rPh>
    <rPh sb="10" eb="11">
      <t>ヒ</t>
    </rPh>
    <phoneticPr fontId="2"/>
  </si>
  <si>
    <t>／</t>
    <phoneticPr fontId="2"/>
  </si>
  <si>
    <t>償却費　　　　　　　　　累計額</t>
    <rPh sb="0" eb="3">
      <t>ショウキャクヒ</t>
    </rPh>
    <rPh sb="12" eb="14">
      <t>ルイケイ</t>
    </rPh>
    <rPh sb="14" eb="15">
      <t>ガク</t>
    </rPh>
    <phoneticPr fontId="2"/>
  </si>
  <si>
    <t>減価償却費の算出表（農機具・農用車両）</t>
    <rPh sb="0" eb="2">
      <t>ゲンカ</t>
    </rPh>
    <rPh sb="2" eb="4">
      <t>ショウキャク</t>
    </rPh>
    <rPh sb="4" eb="5">
      <t>ヒ</t>
    </rPh>
    <rPh sb="6" eb="8">
      <t>サンシュツ</t>
    </rPh>
    <rPh sb="8" eb="9">
      <t>ヒョウ</t>
    </rPh>
    <rPh sb="10" eb="13">
      <t>ノウキグ</t>
    </rPh>
    <rPh sb="14" eb="15">
      <t>ノウ</t>
    </rPh>
    <rPh sb="15" eb="16">
      <t>ヨウ</t>
    </rPh>
    <rPh sb="16" eb="18">
      <t>シャリョウ</t>
    </rPh>
    <phoneticPr fontId="2"/>
  </si>
  <si>
    <t>（単位：円）</t>
    <rPh sb="1" eb="3">
      <t>タンイ</t>
    </rPh>
    <rPh sb="4" eb="5">
      <t>エン</t>
    </rPh>
    <phoneticPr fontId="2"/>
  </si>
  <si>
    <t>償却可能　　　限度額　　　　（㋑×95%）</t>
    <rPh sb="0" eb="2">
      <t>ショウキャク</t>
    </rPh>
    <rPh sb="2" eb="4">
      <t>カノウ</t>
    </rPh>
    <rPh sb="7" eb="9">
      <t>ゲンド</t>
    </rPh>
    <rPh sb="9" eb="10">
      <t>ガク</t>
    </rPh>
    <phoneticPr fontId="2"/>
  </si>
  <si>
    <t>注１　減価償却の対象となる資産は、取得価格が２０万円以上で農業用に使用しているものに限ります。</t>
    <rPh sb="0" eb="1">
      <t>チュウ</t>
    </rPh>
    <phoneticPr fontId="2"/>
  </si>
  <si>
    <t>注２　対象となる資産の名称、取得年月、取得価格は必ず記載してください。</t>
    <rPh sb="0" eb="1">
      <t>チュウ</t>
    </rPh>
    <phoneticPr fontId="2"/>
  </si>
  <si>
    <t>⑩減価償却費</t>
    <phoneticPr fontId="2"/>
  </si>
  <si>
    <t>パイプハウス</t>
    <phoneticPr fontId="2"/>
  </si>
  <si>
    <t>トラクター</t>
    <phoneticPr fontId="2"/>
  </si>
  <si>
    <t>コンバイン</t>
    <phoneticPr fontId="2"/>
  </si>
  <si>
    <t>トラック</t>
    <phoneticPr fontId="2"/>
  </si>
  <si>
    <t>事業専用　割合③</t>
    <rPh sb="0" eb="2">
      <t>ジギョウ</t>
    </rPh>
    <rPh sb="2" eb="4">
      <t>センヨウ</t>
    </rPh>
    <rPh sb="5" eb="7">
      <t>ワリアイ</t>
    </rPh>
    <phoneticPr fontId="2"/>
  </si>
  <si>
    <t>新償却率</t>
    <rPh sb="0" eb="1">
      <t>シン</t>
    </rPh>
    <rPh sb="1" eb="3">
      <t>ショウキャク</t>
    </rPh>
    <rPh sb="3" eb="4">
      <t>リツ</t>
    </rPh>
    <phoneticPr fontId="2"/>
  </si>
  <si>
    <t>年</t>
    <rPh sb="0" eb="1">
      <t>ネン</t>
    </rPh>
    <phoneticPr fontId="2"/>
  </si>
  <si>
    <t>月</t>
    <rPh sb="0" eb="1">
      <t>ツキ</t>
    </rPh>
    <phoneticPr fontId="2"/>
  </si>
  <si>
    <t>①消費税及び地方消費税の納付額、事業税、固定資産税(土地、建物、償却資産)、自動車税(取得税、重量税を含む)、不動産取得税などの税金（農業用のものに限ります。）　　②水利費、農業共同組合費などの公課　　　　　　　　　　　　　　　　　　　　　　　　　　　※所得税、相続税、住民税、国民健康保険税、国税・住民税の延滞金・加算金、罰金、交通反則金などは必要経費になりません。</t>
    <rPh sb="1" eb="4">
      <t>ショウヒゼイ</t>
    </rPh>
    <rPh sb="4" eb="5">
      <t>オヨ</t>
    </rPh>
    <rPh sb="6" eb="8">
      <t>チホウ</t>
    </rPh>
    <rPh sb="8" eb="11">
      <t>ショウヒゼイ</t>
    </rPh>
    <rPh sb="12" eb="14">
      <t>ノウフ</t>
    </rPh>
    <rPh sb="14" eb="15">
      <t>ガク</t>
    </rPh>
    <rPh sb="16" eb="19">
      <t>ジギョウゼイ</t>
    </rPh>
    <rPh sb="20" eb="22">
      <t>コテイ</t>
    </rPh>
    <rPh sb="22" eb="25">
      <t>シサンゼイ</t>
    </rPh>
    <rPh sb="26" eb="28">
      <t>トチ</t>
    </rPh>
    <rPh sb="29" eb="31">
      <t>タテモノ</t>
    </rPh>
    <rPh sb="32" eb="34">
      <t>ショウキャク</t>
    </rPh>
    <rPh sb="34" eb="36">
      <t>シサン</t>
    </rPh>
    <rPh sb="38" eb="41">
      <t>ジドウシャ</t>
    </rPh>
    <rPh sb="41" eb="42">
      <t>ゼイ</t>
    </rPh>
    <rPh sb="43" eb="45">
      <t>シュトク</t>
    </rPh>
    <rPh sb="45" eb="46">
      <t>ゼイ</t>
    </rPh>
    <rPh sb="47" eb="50">
      <t>ジュウリョウゼイ</t>
    </rPh>
    <rPh sb="51" eb="52">
      <t>フク</t>
    </rPh>
    <rPh sb="55" eb="58">
      <t>フドウサン</t>
    </rPh>
    <rPh sb="58" eb="60">
      <t>シュトク</t>
    </rPh>
    <rPh sb="60" eb="61">
      <t>ゼイ</t>
    </rPh>
    <rPh sb="64" eb="66">
      <t>ゼイキン</t>
    </rPh>
    <rPh sb="67" eb="70">
      <t>ノウギョウヨウ</t>
    </rPh>
    <rPh sb="74" eb="75">
      <t>カギ</t>
    </rPh>
    <rPh sb="83" eb="85">
      <t>スイリ</t>
    </rPh>
    <rPh sb="85" eb="86">
      <t>ヒ</t>
    </rPh>
    <rPh sb="87" eb="89">
      <t>ノウギョウ</t>
    </rPh>
    <rPh sb="89" eb="91">
      <t>キョウドウ</t>
    </rPh>
    <rPh sb="91" eb="94">
      <t>クミアイヒ</t>
    </rPh>
    <rPh sb="97" eb="99">
      <t>コウカ</t>
    </rPh>
    <rPh sb="127" eb="130">
      <t>ショトクゼイ</t>
    </rPh>
    <rPh sb="131" eb="134">
      <t>ソウゾクゼイ</t>
    </rPh>
    <rPh sb="135" eb="138">
      <t>ジュウミンゼイ</t>
    </rPh>
    <rPh sb="139" eb="141">
      <t>コクミン</t>
    </rPh>
    <rPh sb="141" eb="143">
      <t>ケンコウ</t>
    </rPh>
    <rPh sb="143" eb="145">
      <t>ホケン</t>
    </rPh>
    <rPh sb="145" eb="146">
      <t>ゼイ</t>
    </rPh>
    <rPh sb="147" eb="149">
      <t>コクゼイ</t>
    </rPh>
    <rPh sb="150" eb="153">
      <t>ジュウミンゼイ</t>
    </rPh>
    <rPh sb="154" eb="156">
      <t>エンタイ</t>
    </rPh>
    <rPh sb="156" eb="157">
      <t>キン</t>
    </rPh>
    <rPh sb="158" eb="161">
      <t>カサンキン</t>
    </rPh>
    <rPh sb="162" eb="164">
      <t>バッキン</t>
    </rPh>
    <rPh sb="165" eb="167">
      <t>コウツウ</t>
    </rPh>
    <rPh sb="167" eb="170">
      <t>ハンソクキン</t>
    </rPh>
    <rPh sb="173" eb="175">
      <t>ヒツヨウ</t>
    </rPh>
    <rPh sb="175" eb="177">
      <t>ケイヒ</t>
    </rPh>
    <phoneticPr fontId="2"/>
  </si>
  <si>
    <t>肥料や堆肥用わらなどの購入費用</t>
    <rPh sb="0" eb="2">
      <t>ヒリョウ</t>
    </rPh>
    <rPh sb="3" eb="5">
      <t>タイヒ</t>
    </rPh>
    <rPh sb="5" eb="6">
      <t>ヨウ</t>
    </rPh>
    <rPh sb="11" eb="14">
      <t>コウニュウヒ</t>
    </rPh>
    <rPh sb="14" eb="15">
      <t>ヨウ</t>
    </rPh>
    <phoneticPr fontId="2"/>
  </si>
  <si>
    <t>使用可能期間が１年未満又は取得価格が１０万円未満の農具･機械･器具の購入費用</t>
    <rPh sb="0" eb="2">
      <t>シヨウ</t>
    </rPh>
    <rPh sb="2" eb="4">
      <t>カノウ</t>
    </rPh>
    <rPh sb="4" eb="6">
      <t>キカン</t>
    </rPh>
    <rPh sb="8" eb="9">
      <t>ネン</t>
    </rPh>
    <rPh sb="9" eb="11">
      <t>ミマン</t>
    </rPh>
    <rPh sb="11" eb="12">
      <t>マタ</t>
    </rPh>
    <rPh sb="13" eb="15">
      <t>シュトク</t>
    </rPh>
    <rPh sb="15" eb="17">
      <t>カカク</t>
    </rPh>
    <rPh sb="20" eb="22">
      <t>マンエン</t>
    </rPh>
    <rPh sb="22" eb="24">
      <t>ミマン</t>
    </rPh>
    <rPh sb="25" eb="27">
      <t>ノウグ</t>
    </rPh>
    <rPh sb="28" eb="30">
      <t>キカイ</t>
    </rPh>
    <rPh sb="31" eb="33">
      <t>キグ</t>
    </rPh>
    <rPh sb="34" eb="36">
      <t>コウニュウ</t>
    </rPh>
    <rPh sb="36" eb="38">
      <t>ヒヨウ</t>
    </rPh>
    <phoneticPr fontId="2"/>
  </si>
  <si>
    <t>ビニール、むしろ、縄、釘、針金などの諸材料の購入費用</t>
    <rPh sb="9" eb="10">
      <t>ナワ</t>
    </rPh>
    <rPh sb="11" eb="12">
      <t>クギ</t>
    </rPh>
    <rPh sb="13" eb="15">
      <t>ハリガネ</t>
    </rPh>
    <rPh sb="18" eb="19">
      <t>ショ</t>
    </rPh>
    <rPh sb="19" eb="21">
      <t>ザイリョウ</t>
    </rPh>
    <rPh sb="22" eb="24">
      <t>コウニュウ</t>
    </rPh>
    <rPh sb="24" eb="26">
      <t>ヒヨウ</t>
    </rPh>
    <phoneticPr fontId="2"/>
  </si>
  <si>
    <t>作業衣、長靴、手袋などの購入費用</t>
    <rPh sb="0" eb="2">
      <t>サギョウ</t>
    </rPh>
    <rPh sb="2" eb="3">
      <t>イ</t>
    </rPh>
    <rPh sb="4" eb="6">
      <t>ナガグツ</t>
    </rPh>
    <rPh sb="7" eb="9">
      <t>テブクロ</t>
    </rPh>
    <rPh sb="12" eb="14">
      <t>コウニュウ</t>
    </rPh>
    <rPh sb="14" eb="16">
      <t>ヒヨウ</t>
    </rPh>
    <phoneticPr fontId="2"/>
  </si>
  <si>
    <t>水稲、果樹、家畜、農業用資産に対する共済掛金など</t>
    <rPh sb="0" eb="2">
      <t>スイトウ</t>
    </rPh>
    <rPh sb="3" eb="5">
      <t>カジュ</t>
    </rPh>
    <rPh sb="6" eb="8">
      <t>カチク</t>
    </rPh>
    <phoneticPr fontId="2"/>
  </si>
  <si>
    <t>出荷･販売に要した包装費用・支払運賃、農協や市場に支払う出荷手数料</t>
    <rPh sb="0" eb="2">
      <t>シュッカ</t>
    </rPh>
    <rPh sb="3" eb="5">
      <t>ハンバイ</t>
    </rPh>
    <rPh sb="6" eb="7">
      <t>ヨウ</t>
    </rPh>
    <rPh sb="9" eb="11">
      <t>ホウソウ</t>
    </rPh>
    <rPh sb="11" eb="13">
      <t>ヒヨウ</t>
    </rPh>
    <rPh sb="14" eb="16">
      <t>シハライ</t>
    </rPh>
    <rPh sb="16" eb="18">
      <t>ウンチン</t>
    </rPh>
    <rPh sb="19" eb="21">
      <t>ノウキョウ</t>
    </rPh>
    <rPh sb="22" eb="24">
      <t>イチバ</t>
    </rPh>
    <rPh sb="25" eb="27">
      <t>シハラ</t>
    </rPh>
    <rPh sb="28" eb="30">
      <t>シュッカ</t>
    </rPh>
    <rPh sb="30" eb="33">
      <t>テスウリョウ</t>
    </rPh>
    <phoneticPr fontId="2"/>
  </si>
  <si>
    <t>生産及び販売のための常雇・臨時雇人などの労賃及び賄費</t>
    <rPh sb="0" eb="2">
      <t>セイサン</t>
    </rPh>
    <rPh sb="2" eb="3">
      <t>オヨ</t>
    </rPh>
    <rPh sb="4" eb="6">
      <t>ハンバイ</t>
    </rPh>
    <rPh sb="10" eb="11">
      <t>ジョウ</t>
    </rPh>
    <rPh sb="11" eb="12">
      <t>ヤト</t>
    </rPh>
    <rPh sb="13" eb="15">
      <t>リンジ</t>
    </rPh>
    <rPh sb="15" eb="16">
      <t>ヤト</t>
    </rPh>
    <rPh sb="16" eb="17">
      <t>ニン</t>
    </rPh>
    <rPh sb="20" eb="22">
      <t>ロウチン</t>
    </rPh>
    <rPh sb="22" eb="23">
      <t>オヨ</t>
    </rPh>
    <rPh sb="24" eb="25">
      <t>マカナイ</t>
    </rPh>
    <rPh sb="25" eb="26">
      <t>ヒ</t>
    </rPh>
    <phoneticPr fontId="2"/>
  </si>
  <si>
    <t>農地の賃借料、農地以外の土地・建物の賃借料、農機具の賃借料、ライスセンターなどの共同施設利用料</t>
    <rPh sb="0" eb="2">
      <t>ノウチ</t>
    </rPh>
    <rPh sb="3" eb="6">
      <t>チンシャクリョウ</t>
    </rPh>
    <rPh sb="7" eb="9">
      <t>ノウチ</t>
    </rPh>
    <rPh sb="9" eb="11">
      <t>イガイ</t>
    </rPh>
    <rPh sb="12" eb="14">
      <t>トチ</t>
    </rPh>
    <rPh sb="15" eb="17">
      <t>タテモノ</t>
    </rPh>
    <rPh sb="18" eb="21">
      <t>チンシャクリョウ</t>
    </rPh>
    <rPh sb="22" eb="25">
      <t>ノウキグ</t>
    </rPh>
    <rPh sb="26" eb="29">
      <t>チンシャクリョウ</t>
    </rPh>
    <rPh sb="40" eb="42">
      <t>キョウドウ</t>
    </rPh>
    <rPh sb="42" eb="44">
      <t>シセツ</t>
    </rPh>
    <rPh sb="44" eb="47">
      <t>リヨウリョウ</t>
    </rPh>
    <phoneticPr fontId="2"/>
  </si>
  <si>
    <t>回収不能となった場合の売掛金などの貸倒損失</t>
    <rPh sb="0" eb="2">
      <t>カイシュウ</t>
    </rPh>
    <rPh sb="2" eb="4">
      <t>フノウ</t>
    </rPh>
    <rPh sb="8" eb="10">
      <t>バアイ</t>
    </rPh>
    <rPh sb="11" eb="13">
      <t>ウリカケ</t>
    </rPh>
    <rPh sb="13" eb="14">
      <t>キン</t>
    </rPh>
    <rPh sb="17" eb="19">
      <t>カシダオレ</t>
    </rPh>
    <rPh sb="19" eb="21">
      <t>ソンシツ</t>
    </rPh>
    <phoneticPr fontId="2"/>
  </si>
  <si>
    <t>減価償却費制度の改正の概要（平成19年度税制改正）</t>
    <rPh sb="0" eb="2">
      <t>ゲンカ</t>
    </rPh>
    <rPh sb="2" eb="4">
      <t>ショウキャク</t>
    </rPh>
    <rPh sb="4" eb="5">
      <t>ヒ</t>
    </rPh>
    <rPh sb="5" eb="7">
      <t>セイド</t>
    </rPh>
    <rPh sb="8" eb="10">
      <t>カイセイ</t>
    </rPh>
    <rPh sb="11" eb="13">
      <t>ガイヨウ</t>
    </rPh>
    <rPh sb="14" eb="16">
      <t>ヘイセイ</t>
    </rPh>
    <rPh sb="18" eb="20">
      <t>ネンド</t>
    </rPh>
    <rPh sb="20" eb="22">
      <t>ゼイセイ</t>
    </rPh>
    <rPh sb="22" eb="24">
      <t>カイセイ</t>
    </rPh>
    <phoneticPr fontId="2"/>
  </si>
  <si>
    <t>　され、耐用年数経過時点で1円まで償却することになりました。</t>
    <phoneticPr fontId="2"/>
  </si>
  <si>
    <t>○　平成19年４月１日以降に取得する減価償却資産について、償却可能限度額（取得価格の95％）及び残存価格（取得価格の10％）が廃止</t>
    <rPh sb="2" eb="4">
      <t>ヘイセイ</t>
    </rPh>
    <rPh sb="6" eb="7">
      <t>ネン</t>
    </rPh>
    <rPh sb="8" eb="9">
      <t>ガツ</t>
    </rPh>
    <rPh sb="10" eb="13">
      <t>ニチイコウ</t>
    </rPh>
    <rPh sb="14" eb="16">
      <t>シュトク</t>
    </rPh>
    <rPh sb="18" eb="20">
      <t>ゲンカ</t>
    </rPh>
    <rPh sb="20" eb="22">
      <t>ショウキャク</t>
    </rPh>
    <rPh sb="22" eb="24">
      <t>シサン</t>
    </rPh>
    <rPh sb="29" eb="31">
      <t>ショウキャク</t>
    </rPh>
    <rPh sb="31" eb="33">
      <t>カノウ</t>
    </rPh>
    <rPh sb="33" eb="35">
      <t>ゲンド</t>
    </rPh>
    <rPh sb="35" eb="36">
      <t>ガク</t>
    </rPh>
    <rPh sb="37" eb="39">
      <t>シュトク</t>
    </rPh>
    <rPh sb="39" eb="41">
      <t>カカク</t>
    </rPh>
    <rPh sb="46" eb="47">
      <t>オヨ</t>
    </rPh>
    <rPh sb="48" eb="50">
      <t>ザンゾン</t>
    </rPh>
    <rPh sb="50" eb="52">
      <t>カカク</t>
    </rPh>
    <rPh sb="53" eb="55">
      <t>シュトク</t>
    </rPh>
    <rPh sb="55" eb="57">
      <t>カカク</t>
    </rPh>
    <rPh sb="63" eb="65">
      <t>ハイシ</t>
    </rPh>
    <phoneticPr fontId="2"/>
  </si>
  <si>
    <t>○　平成19年3月31日以前に取得した減価償却資産について、償却累積額が償却可能限度額（取得価格の95％）に達している場合は、その</t>
    <rPh sb="2" eb="4">
      <t>ヘイセイ</t>
    </rPh>
    <rPh sb="6" eb="7">
      <t>ネン</t>
    </rPh>
    <rPh sb="8" eb="9">
      <t>ガツ</t>
    </rPh>
    <rPh sb="11" eb="12">
      <t>ニチ</t>
    </rPh>
    <rPh sb="12" eb="14">
      <t>イゼン</t>
    </rPh>
    <rPh sb="15" eb="17">
      <t>シュトク</t>
    </rPh>
    <rPh sb="19" eb="21">
      <t>ゲンカ</t>
    </rPh>
    <rPh sb="21" eb="23">
      <t>ショウキャク</t>
    </rPh>
    <rPh sb="23" eb="25">
      <t>シサン</t>
    </rPh>
    <rPh sb="30" eb="32">
      <t>ショウキャク</t>
    </rPh>
    <rPh sb="32" eb="34">
      <t>ルイセキ</t>
    </rPh>
    <rPh sb="34" eb="35">
      <t>ガク</t>
    </rPh>
    <rPh sb="36" eb="38">
      <t>ショウキャク</t>
    </rPh>
    <rPh sb="38" eb="40">
      <t>カノウ</t>
    </rPh>
    <rPh sb="40" eb="42">
      <t>ゲンド</t>
    </rPh>
    <rPh sb="42" eb="43">
      <t>ガク</t>
    </rPh>
    <rPh sb="44" eb="46">
      <t>シュトク</t>
    </rPh>
    <rPh sb="46" eb="48">
      <t>カカク</t>
    </rPh>
    <rPh sb="54" eb="55">
      <t>タッ</t>
    </rPh>
    <rPh sb="59" eb="61">
      <t>バアイ</t>
    </rPh>
    <phoneticPr fontId="2"/>
  </si>
  <si>
    <t>　達した年分の翌年分以後5年間で未償却残額（取得価格の5％）1円（備忘価格）まで焼却することになりました。（平成20年分より適用）</t>
    <rPh sb="1" eb="2">
      <t>タッ</t>
    </rPh>
    <rPh sb="4" eb="6">
      <t>ネンブン</t>
    </rPh>
    <rPh sb="7" eb="9">
      <t>ヨクネン</t>
    </rPh>
    <rPh sb="9" eb="10">
      <t>ブン</t>
    </rPh>
    <rPh sb="10" eb="12">
      <t>イゴ</t>
    </rPh>
    <rPh sb="13" eb="15">
      <t>ネンカン</t>
    </rPh>
    <rPh sb="16" eb="19">
      <t>ミショウキャク</t>
    </rPh>
    <rPh sb="19" eb="21">
      <t>ザンガク</t>
    </rPh>
    <rPh sb="22" eb="24">
      <t>シュトク</t>
    </rPh>
    <rPh sb="24" eb="26">
      <t>カカク</t>
    </rPh>
    <rPh sb="31" eb="32">
      <t>エン</t>
    </rPh>
    <rPh sb="33" eb="35">
      <t>ビボウ</t>
    </rPh>
    <rPh sb="35" eb="37">
      <t>カカク</t>
    </rPh>
    <rPh sb="40" eb="42">
      <t>ショウキャク</t>
    </rPh>
    <rPh sb="54" eb="56">
      <t>ヘイセイ</t>
    </rPh>
    <rPh sb="58" eb="60">
      <t>ネンブン</t>
    </rPh>
    <rPh sb="62" eb="64">
      <t>テキヨウ</t>
    </rPh>
    <phoneticPr fontId="2"/>
  </si>
  <si>
    <t>減価償却費制度の改正の概要（平成20年度税制改正）</t>
    <rPh sb="0" eb="2">
      <t>ゲンカ</t>
    </rPh>
    <rPh sb="2" eb="4">
      <t>ショウキャク</t>
    </rPh>
    <rPh sb="4" eb="5">
      <t>ヒ</t>
    </rPh>
    <rPh sb="5" eb="7">
      <t>セイド</t>
    </rPh>
    <rPh sb="8" eb="10">
      <t>カイセイ</t>
    </rPh>
    <rPh sb="11" eb="13">
      <t>ガイヨウ</t>
    </rPh>
    <rPh sb="14" eb="16">
      <t>ヘイセイ</t>
    </rPh>
    <rPh sb="18" eb="20">
      <t>ネンド</t>
    </rPh>
    <rPh sb="20" eb="22">
      <t>ゼイセイ</t>
    </rPh>
    <rPh sb="22" eb="24">
      <t>カイセイ</t>
    </rPh>
    <phoneticPr fontId="2"/>
  </si>
  <si>
    <t>○　減価償却資産の耐用年数等に関する省令が改正され、機械及び装置を中心に実態に即した使用年数を基に資産区分が整理されるとともに、</t>
    <rPh sb="2" eb="4">
      <t>ゲンカ</t>
    </rPh>
    <rPh sb="4" eb="6">
      <t>ショウキャク</t>
    </rPh>
    <rPh sb="6" eb="8">
      <t>シサン</t>
    </rPh>
    <rPh sb="9" eb="11">
      <t>タイヨウ</t>
    </rPh>
    <rPh sb="11" eb="14">
      <t>ネンスウトウ</t>
    </rPh>
    <rPh sb="15" eb="16">
      <t>カン</t>
    </rPh>
    <rPh sb="18" eb="20">
      <t>ショウレイ</t>
    </rPh>
    <rPh sb="21" eb="23">
      <t>カイセイ</t>
    </rPh>
    <rPh sb="26" eb="28">
      <t>キカイ</t>
    </rPh>
    <rPh sb="28" eb="29">
      <t>オヨ</t>
    </rPh>
    <rPh sb="30" eb="32">
      <t>ソウチ</t>
    </rPh>
    <rPh sb="33" eb="35">
      <t>チュウシン</t>
    </rPh>
    <rPh sb="36" eb="38">
      <t>ジッタイ</t>
    </rPh>
    <rPh sb="39" eb="40">
      <t>ソク</t>
    </rPh>
    <rPh sb="42" eb="44">
      <t>シヨウ</t>
    </rPh>
    <rPh sb="44" eb="46">
      <t>ネンスウ</t>
    </rPh>
    <rPh sb="47" eb="48">
      <t>モト</t>
    </rPh>
    <rPh sb="49" eb="51">
      <t>シサン</t>
    </rPh>
    <rPh sb="51" eb="53">
      <t>クブン</t>
    </rPh>
    <rPh sb="54" eb="56">
      <t>セイリ</t>
    </rPh>
    <phoneticPr fontId="2"/>
  </si>
  <si>
    <t>　法定耐用年数の見直しが行われました。</t>
    <rPh sb="1" eb="3">
      <t>ホウテイ</t>
    </rPh>
    <rPh sb="3" eb="5">
      <t>タイヨウ</t>
    </rPh>
    <rPh sb="5" eb="7">
      <t>ネンスウ</t>
    </rPh>
    <rPh sb="8" eb="10">
      <t>ミナオ</t>
    </rPh>
    <rPh sb="12" eb="13">
      <t>オコナ</t>
    </rPh>
    <phoneticPr fontId="2"/>
  </si>
  <si>
    <t>○　機械及び装置の耐用年数表については、日本標準産業分類の中分類を基本とした資産区分に整理され、55区分（改正前390区分）となり、</t>
    <rPh sb="2" eb="4">
      <t>キカイ</t>
    </rPh>
    <rPh sb="4" eb="5">
      <t>オヨ</t>
    </rPh>
    <rPh sb="6" eb="8">
      <t>ソウチ</t>
    </rPh>
    <rPh sb="9" eb="11">
      <t>タイヨウ</t>
    </rPh>
    <rPh sb="11" eb="13">
      <t>ネンスウ</t>
    </rPh>
    <rPh sb="13" eb="14">
      <t>ヒョウ</t>
    </rPh>
    <rPh sb="20" eb="22">
      <t>ニホン</t>
    </rPh>
    <rPh sb="22" eb="24">
      <t>ヒョウジュン</t>
    </rPh>
    <rPh sb="24" eb="26">
      <t>サンギョウ</t>
    </rPh>
    <rPh sb="26" eb="28">
      <t>ブンルイ</t>
    </rPh>
    <rPh sb="29" eb="32">
      <t>チュウブンルイ</t>
    </rPh>
    <rPh sb="33" eb="35">
      <t>キホン</t>
    </rPh>
    <rPh sb="38" eb="40">
      <t>シサン</t>
    </rPh>
    <rPh sb="40" eb="42">
      <t>クブン</t>
    </rPh>
    <rPh sb="43" eb="45">
      <t>セイリ</t>
    </rPh>
    <rPh sb="50" eb="52">
      <t>クブン</t>
    </rPh>
    <rPh sb="53" eb="56">
      <t>カイセイマエ</t>
    </rPh>
    <rPh sb="59" eb="61">
      <t>クブン</t>
    </rPh>
    <phoneticPr fontId="2"/>
  </si>
  <si>
    <t>　そのうち農業用設備の耐用年数は従来5～8年のものが多くありましたが、すべて7年に改正されました。（平成21年分より適用）</t>
    <rPh sb="5" eb="8">
      <t>ノウギョウヨウ</t>
    </rPh>
    <rPh sb="8" eb="10">
      <t>セツビ</t>
    </rPh>
    <rPh sb="11" eb="13">
      <t>タイヨウ</t>
    </rPh>
    <rPh sb="13" eb="15">
      <t>ネンスウ</t>
    </rPh>
    <rPh sb="16" eb="18">
      <t>ジュウライ</t>
    </rPh>
    <rPh sb="21" eb="22">
      <t>ネン</t>
    </rPh>
    <rPh sb="26" eb="27">
      <t>オオ</t>
    </rPh>
    <rPh sb="39" eb="40">
      <t>ネン</t>
    </rPh>
    <rPh sb="41" eb="43">
      <t>カイセイ</t>
    </rPh>
    <rPh sb="50" eb="52">
      <t>ヘイセイ</t>
    </rPh>
    <rPh sb="54" eb="56">
      <t>ネンブン</t>
    </rPh>
    <rPh sb="58" eb="60">
      <t>テキヨウ</t>
    </rPh>
    <phoneticPr fontId="2"/>
  </si>
  <si>
    <t>〔平成19年1月に新規購入取得〕</t>
    <rPh sb="1" eb="3">
      <t>ヘイセイ</t>
    </rPh>
    <rPh sb="5" eb="6">
      <t>ネン</t>
    </rPh>
    <rPh sb="7" eb="8">
      <t>ガツ</t>
    </rPh>
    <rPh sb="9" eb="11">
      <t>シンキ</t>
    </rPh>
    <rPh sb="11" eb="13">
      <t>コウニュウ</t>
    </rPh>
    <rPh sb="13" eb="15">
      <t>シュトク</t>
    </rPh>
    <phoneticPr fontId="2"/>
  </si>
  <si>
    <t>２，４３９，０００円</t>
    <rPh sb="9" eb="10">
      <t>エン</t>
    </rPh>
    <phoneticPr fontId="2"/>
  </si>
  <si>
    <t>３，０７８，０００円</t>
    <rPh sb="9" eb="10">
      <t>エン</t>
    </rPh>
    <phoneticPr fontId="2"/>
  </si>
  <si>
    <t>２，５６１，０００円</t>
    <rPh sb="9" eb="10">
      <t>エン</t>
    </rPh>
    <phoneticPr fontId="2"/>
  </si>
  <si>
    <t>１，９２２，０００円</t>
    <rPh sb="9" eb="10">
      <t>エン</t>
    </rPh>
    <phoneticPr fontId="2"/>
  </si>
  <si>
    <t>３，７１７，０００円</t>
    <rPh sb="9" eb="10">
      <t>エン</t>
    </rPh>
    <phoneticPr fontId="2"/>
  </si>
  <si>
    <t>１，２８３，０００円</t>
    <rPh sb="9" eb="10">
      <t>エン</t>
    </rPh>
    <phoneticPr fontId="2"/>
  </si>
  <si>
    <t>４，３５６，０００円</t>
    <rPh sb="9" eb="10">
      <t>エン</t>
    </rPh>
    <phoneticPr fontId="2"/>
  </si>
  <si>
    <t>６４４，０００円</t>
    <rPh sb="7" eb="8">
      <t>エン</t>
    </rPh>
    <phoneticPr fontId="2"/>
  </si>
  <si>
    <r>
      <t>コンバイン取得価格：５００万円　耐用年数：５年→</t>
    </r>
    <r>
      <rPr>
        <sz val="11"/>
        <color indexed="10"/>
        <rFont val="HG丸ｺﾞｼｯｸM-PRO"/>
        <family val="3"/>
        <charset val="128"/>
      </rPr>
      <t>７年</t>
    </r>
    <r>
      <rPr>
        <sz val="11"/>
        <rFont val="HG丸ｺﾞｼｯｸM-PRO"/>
        <family val="3"/>
        <charset val="128"/>
      </rPr>
      <t>　償却率：０．２００→０．１４２</t>
    </r>
    <rPh sb="5" eb="7">
      <t>シュトク</t>
    </rPh>
    <rPh sb="7" eb="9">
      <t>カカク</t>
    </rPh>
    <rPh sb="13" eb="15">
      <t>マンエン</t>
    </rPh>
    <rPh sb="16" eb="18">
      <t>タイヨウ</t>
    </rPh>
    <rPh sb="18" eb="20">
      <t>ネンスウ</t>
    </rPh>
    <rPh sb="22" eb="23">
      <t>ネン</t>
    </rPh>
    <rPh sb="25" eb="26">
      <t>ネン</t>
    </rPh>
    <rPh sb="27" eb="29">
      <t>ショウキャク</t>
    </rPh>
    <rPh sb="29" eb="30">
      <t>リツ</t>
    </rPh>
    <phoneticPr fontId="2"/>
  </si>
  <si>
    <r>
      <t>（５，０００，０００円－（５，０００，０００円×０．９））×１／２＝２５０，０００円　　　６４４，０００円－２５０，０００円＝</t>
    </r>
    <r>
      <rPr>
        <u/>
        <sz val="9"/>
        <rFont val="HG丸ｺﾞｼｯｸM-PRO"/>
        <family val="3"/>
        <charset val="128"/>
      </rPr>
      <t>３９４，０００円</t>
    </r>
    <rPh sb="10" eb="11">
      <t>エン</t>
    </rPh>
    <rPh sb="22" eb="23">
      <t>エン</t>
    </rPh>
    <rPh sb="41" eb="42">
      <t>エン</t>
    </rPh>
    <rPh sb="52" eb="53">
      <t>エン</t>
    </rPh>
    <rPh sb="61" eb="62">
      <t>エン</t>
    </rPh>
    <rPh sb="70" eb="71">
      <t>エン</t>
    </rPh>
    <phoneticPr fontId="2"/>
  </si>
  <si>
    <t>10年目</t>
    <rPh sb="2" eb="4">
      <t>ネンメ</t>
    </rPh>
    <phoneticPr fontId="2"/>
  </si>
  <si>
    <t>11年目</t>
    <rPh sb="2" eb="4">
      <t>ネンメ</t>
    </rPh>
    <phoneticPr fontId="2"/>
  </si>
  <si>
    <t>12年目</t>
    <rPh sb="2" eb="4">
      <t>ネンメ</t>
    </rPh>
    <phoneticPr fontId="2"/>
  </si>
  <si>
    <t>専従者控除額算出表</t>
    <rPh sb="0" eb="3">
      <t>センジュウシャ</t>
    </rPh>
    <rPh sb="3" eb="5">
      <t>コウジョ</t>
    </rPh>
    <rPh sb="5" eb="6">
      <t>ガク</t>
    </rPh>
    <rPh sb="6" eb="8">
      <t>サンシュツ</t>
    </rPh>
    <rPh sb="8" eb="9">
      <t>ヒョウ</t>
    </rPh>
    <phoneticPr fontId="2"/>
  </si>
  <si>
    <t>本人</t>
    <rPh sb="0" eb="2">
      <t>ホンニン</t>
    </rPh>
    <phoneticPr fontId="2"/>
  </si>
  <si>
    <t>配偶者</t>
    <rPh sb="0" eb="3">
      <t>ハイグウシャ</t>
    </rPh>
    <phoneticPr fontId="2"/>
  </si>
  <si>
    <t>親族</t>
    <rPh sb="0" eb="2">
      <t>シンゾク</t>
    </rPh>
    <phoneticPr fontId="2"/>
  </si>
  <si>
    <t>人</t>
    <rPh sb="0" eb="1">
      <t>ニン</t>
    </rPh>
    <phoneticPr fontId="2"/>
  </si>
  <si>
    <t>区分</t>
    <rPh sb="0" eb="2">
      <t>クブン</t>
    </rPh>
    <phoneticPr fontId="2"/>
  </si>
  <si>
    <t>人数</t>
    <rPh sb="0" eb="2">
      <t>ニンズウ</t>
    </rPh>
    <phoneticPr fontId="2"/>
  </si>
  <si>
    <t>円</t>
    <rPh sb="0" eb="1">
      <t>エン</t>
    </rPh>
    <phoneticPr fontId="2"/>
  </si>
  <si>
    <t>控除金額</t>
    <rPh sb="0" eb="2">
      <t>コウジョ</t>
    </rPh>
    <rPh sb="2" eb="4">
      <t>キンガク</t>
    </rPh>
    <phoneticPr fontId="2"/>
  </si>
  <si>
    <t>管理機</t>
    <rPh sb="0" eb="2">
      <t>カンリ</t>
    </rPh>
    <rPh sb="2" eb="3">
      <t>キ</t>
    </rPh>
    <phoneticPr fontId="2"/>
  </si>
  <si>
    <t>保冷庫</t>
    <rPh sb="0" eb="2">
      <t>ホレイ</t>
    </rPh>
    <rPh sb="2" eb="3">
      <t>コ</t>
    </rPh>
    <phoneticPr fontId="2"/>
  </si>
  <si>
    <t>償却の基礎　　　　　　になる金額</t>
    <rPh sb="0" eb="2">
      <t>ショウキャク</t>
    </rPh>
    <rPh sb="3" eb="5">
      <t>キソ</t>
    </rPh>
    <rPh sb="14" eb="16">
      <t>キンガク</t>
    </rPh>
    <phoneticPr fontId="2"/>
  </si>
  <si>
    <t>/12</t>
    <phoneticPr fontId="2"/>
  </si>
  <si>
    <t>/12</t>
    <phoneticPr fontId="2"/>
  </si>
  <si>
    <t>　※「収支計算書（裏面）」へ転記する際、所有農機具の台数が記載欄以上の</t>
    <rPh sb="3" eb="5">
      <t>シュウシ</t>
    </rPh>
    <rPh sb="5" eb="8">
      <t>ケイサンショ</t>
    </rPh>
    <rPh sb="9" eb="11">
      <t>リメン</t>
    </rPh>
    <rPh sb="14" eb="16">
      <t>テンキ</t>
    </rPh>
    <rPh sb="18" eb="19">
      <t>サイ</t>
    </rPh>
    <rPh sb="20" eb="22">
      <t>ショユウ</t>
    </rPh>
    <rPh sb="22" eb="25">
      <t>ノウキグ</t>
    </rPh>
    <rPh sb="26" eb="27">
      <t>ダイ</t>
    </rPh>
    <rPh sb="27" eb="28">
      <t>スウ</t>
    </rPh>
    <rPh sb="29" eb="31">
      <t>キサイ</t>
    </rPh>
    <rPh sb="31" eb="32">
      <t>ラン</t>
    </rPh>
    <rPh sb="32" eb="34">
      <t>イジョウ</t>
    </rPh>
    <phoneticPr fontId="2"/>
  </si>
  <si>
    <t>保存しておく書類（下記のとおりです。）</t>
    <rPh sb="0" eb="2">
      <t>ホゾン</t>
    </rPh>
    <rPh sb="6" eb="8">
      <t>ショルイ</t>
    </rPh>
    <rPh sb="9" eb="11">
      <t>カキ</t>
    </rPh>
    <phoneticPr fontId="2"/>
  </si>
  <si>
    <r>
      <t>ア　２０万円以下　　　・・・　</t>
    </r>
    <r>
      <rPr>
        <b/>
        <sz val="12"/>
        <rFont val="HG丸ｺﾞｼｯｸM-PRO"/>
        <family val="3"/>
        <charset val="128"/>
      </rPr>
      <t>市民税県民税申告</t>
    </r>
    <rPh sb="4" eb="6">
      <t>マンエン</t>
    </rPh>
    <rPh sb="6" eb="8">
      <t>イカ</t>
    </rPh>
    <rPh sb="15" eb="16">
      <t>シ</t>
    </rPh>
    <rPh sb="16" eb="17">
      <t>ミン</t>
    </rPh>
    <rPh sb="17" eb="18">
      <t>ゼイ</t>
    </rPh>
    <rPh sb="18" eb="21">
      <t>ケンミンゼイ</t>
    </rPh>
    <rPh sb="21" eb="23">
      <t>シンコク</t>
    </rPh>
    <phoneticPr fontId="2"/>
  </si>
  <si>
    <r>
      <t>イ　２０万円を超える　・・・　</t>
    </r>
    <r>
      <rPr>
        <b/>
        <sz val="12"/>
        <rFont val="HG丸ｺﾞｼｯｸM-PRO"/>
        <family val="3"/>
        <charset val="128"/>
      </rPr>
      <t>所得税確定申告</t>
    </r>
    <rPh sb="4" eb="6">
      <t>マンエン</t>
    </rPh>
    <rPh sb="7" eb="8">
      <t>コ</t>
    </rPh>
    <rPh sb="15" eb="18">
      <t>ショトクゼイ</t>
    </rPh>
    <rPh sb="18" eb="20">
      <t>カクテイ</t>
    </rPh>
    <rPh sb="20" eb="22">
      <t>シンコク</t>
    </rPh>
    <phoneticPr fontId="2"/>
  </si>
  <si>
    <r>
      <t>○上記以外の方　　・・・　</t>
    </r>
    <r>
      <rPr>
        <b/>
        <sz val="12"/>
        <rFont val="HG丸ｺﾞｼｯｸM-PRO"/>
        <family val="3"/>
        <charset val="128"/>
      </rPr>
      <t>市民税県民税申告</t>
    </r>
    <rPh sb="1" eb="3">
      <t>ジョウキ</t>
    </rPh>
    <rPh sb="3" eb="5">
      <t>イガイ</t>
    </rPh>
    <rPh sb="6" eb="7">
      <t>カタ</t>
    </rPh>
    <rPh sb="13" eb="14">
      <t>シ</t>
    </rPh>
    <rPh sb="14" eb="15">
      <t>ミン</t>
    </rPh>
    <rPh sb="15" eb="16">
      <t>ゼイ</t>
    </rPh>
    <rPh sb="16" eb="19">
      <t>ケンミンゼイ</t>
    </rPh>
    <rPh sb="19" eb="21">
      <t>シンコク</t>
    </rPh>
    <phoneticPr fontId="2"/>
  </si>
  <si>
    <r>
      <t>　　・・・　</t>
    </r>
    <r>
      <rPr>
        <b/>
        <sz val="12"/>
        <rFont val="HG丸ｺﾞｼｯｸM-PRO"/>
        <family val="3"/>
        <charset val="128"/>
      </rPr>
      <t>所得税確定申告</t>
    </r>
    <rPh sb="6" eb="9">
      <t>ショトクゼイ</t>
    </rPh>
    <rPh sb="9" eb="11">
      <t>カクテイ</t>
    </rPh>
    <rPh sb="11" eb="13">
      <t>シンコク</t>
    </rPh>
    <phoneticPr fontId="2"/>
  </si>
  <si>
    <r>
      <t>　　・・・　</t>
    </r>
    <r>
      <rPr>
        <b/>
        <sz val="12"/>
        <rFont val="HG丸ｺﾞｼｯｸM-PRO"/>
        <family val="3"/>
        <charset val="128"/>
      </rPr>
      <t>所得税確定申告</t>
    </r>
    <phoneticPr fontId="2"/>
  </si>
  <si>
    <t>農 業 所 得 収 支 計 算 書 Ｑ ＆ Ａ</t>
    <rPh sb="0" eb="1">
      <t>ノウ</t>
    </rPh>
    <rPh sb="2" eb="3">
      <t>ギョウ</t>
    </rPh>
    <rPh sb="4" eb="5">
      <t>ショ</t>
    </rPh>
    <rPh sb="6" eb="7">
      <t>エ</t>
    </rPh>
    <rPh sb="8" eb="9">
      <t>オサム</t>
    </rPh>
    <rPh sb="10" eb="11">
      <t>シ</t>
    </rPh>
    <rPh sb="12" eb="13">
      <t>ケイ</t>
    </rPh>
    <rPh sb="14" eb="15">
      <t>サン</t>
    </rPh>
    <rPh sb="16" eb="17">
      <t>ショ</t>
    </rPh>
    <phoneticPr fontId="2"/>
  </si>
  <si>
    <t>農業のために使用される資産を買い入れる費用は、これらの資産が使用に耐えられなくなるまでの収入に対応しているといえます。そのため、支出した年にその全額を必要経費とするのではなく、一定の方法によりこれらの資産の使用期間に配分して必要経費化していきます。このような事業用資産を減価償却資産、この配分された必要経費の金額を減価償却費といいます。計算の仕方については、「減価償却の計算のしかた」を参照してください。</t>
    <rPh sb="0" eb="2">
      <t>ノウギョウ</t>
    </rPh>
    <rPh sb="6" eb="8">
      <t>シヨウ</t>
    </rPh>
    <rPh sb="11" eb="13">
      <t>シサン</t>
    </rPh>
    <rPh sb="14" eb="17">
      <t>カイイ</t>
    </rPh>
    <rPh sb="19" eb="21">
      <t>ヒヨウ</t>
    </rPh>
    <rPh sb="27" eb="29">
      <t>シサン</t>
    </rPh>
    <rPh sb="30" eb="32">
      <t>シヨウ</t>
    </rPh>
    <rPh sb="33" eb="34">
      <t>タ</t>
    </rPh>
    <rPh sb="44" eb="46">
      <t>シュウニュウ</t>
    </rPh>
    <rPh sb="47" eb="49">
      <t>タイオウ</t>
    </rPh>
    <rPh sb="64" eb="66">
      <t>シシュツ</t>
    </rPh>
    <rPh sb="68" eb="69">
      <t>トシ</t>
    </rPh>
    <rPh sb="72" eb="74">
      <t>ゼンガク</t>
    </rPh>
    <rPh sb="75" eb="77">
      <t>ヒツヨウ</t>
    </rPh>
    <rPh sb="77" eb="79">
      <t>ケイヒ</t>
    </rPh>
    <rPh sb="88" eb="90">
      <t>イッテイ</t>
    </rPh>
    <rPh sb="91" eb="93">
      <t>ホウホウ</t>
    </rPh>
    <rPh sb="100" eb="102">
      <t>シサン</t>
    </rPh>
    <rPh sb="103" eb="105">
      <t>シヨウ</t>
    </rPh>
    <rPh sb="105" eb="107">
      <t>キカン</t>
    </rPh>
    <rPh sb="108" eb="110">
      <t>ハイブン</t>
    </rPh>
    <rPh sb="112" eb="114">
      <t>ヒツヨウ</t>
    </rPh>
    <rPh sb="114" eb="116">
      <t>ケイヒ</t>
    </rPh>
    <rPh sb="116" eb="117">
      <t>カ</t>
    </rPh>
    <rPh sb="129" eb="132">
      <t>ジギョウヨウ</t>
    </rPh>
    <rPh sb="132" eb="134">
      <t>シサン</t>
    </rPh>
    <rPh sb="135" eb="137">
      <t>ゲンカ</t>
    </rPh>
    <rPh sb="137" eb="139">
      <t>ショウキャク</t>
    </rPh>
    <rPh sb="139" eb="141">
      <t>シサン</t>
    </rPh>
    <rPh sb="144" eb="146">
      <t>ハイブン</t>
    </rPh>
    <rPh sb="149" eb="151">
      <t>ヒツヨウ</t>
    </rPh>
    <rPh sb="151" eb="153">
      <t>ケイヒ</t>
    </rPh>
    <rPh sb="154" eb="156">
      <t>キンガク</t>
    </rPh>
    <rPh sb="157" eb="159">
      <t>ゲンカ</t>
    </rPh>
    <rPh sb="159" eb="161">
      <t>ショウキャク</t>
    </rPh>
    <rPh sb="161" eb="162">
      <t>ヒ</t>
    </rPh>
    <rPh sb="168" eb="170">
      <t>ケイサン</t>
    </rPh>
    <rPh sb="171" eb="173">
      <t>シカタ</t>
    </rPh>
    <rPh sb="180" eb="182">
      <t>ゲンカ</t>
    </rPh>
    <rPh sb="182" eb="184">
      <t>ショウキャク</t>
    </rPh>
    <rPh sb="185" eb="187">
      <t>ケイサン</t>
    </rPh>
    <rPh sb="193" eb="195">
      <t>サンショウ</t>
    </rPh>
    <phoneticPr fontId="2"/>
  </si>
  <si>
    <t>計算の仕方については、「減価償却の計算のしかた」のシートをご覧ください。</t>
    <rPh sb="0" eb="2">
      <t>ケイサン</t>
    </rPh>
    <rPh sb="3" eb="5">
      <t>シカタ</t>
    </rPh>
    <rPh sb="12" eb="14">
      <t>ゲンカ</t>
    </rPh>
    <rPh sb="14" eb="16">
      <t>ショウキャク</t>
    </rPh>
    <rPh sb="17" eb="19">
      <t>ケイサン</t>
    </rPh>
    <rPh sb="30" eb="31">
      <t>ラン</t>
    </rPh>
    <phoneticPr fontId="2"/>
  </si>
  <si>
    <t>減価償却の計算のしかた</t>
    <rPh sb="0" eb="2">
      <t>ゲンカ</t>
    </rPh>
    <rPh sb="2" eb="4">
      <t>ショウキャク</t>
    </rPh>
    <rPh sb="5" eb="7">
      <t>ケイサン</t>
    </rPh>
    <phoneticPr fontId="2"/>
  </si>
  <si>
    <t>（取得価額 － 取得価額の９５％相当額 － １円） ÷ ５ ＝ 償却費の額（※１円（備忘価額）まで償却）</t>
    <rPh sb="1" eb="3">
      <t>シュトク</t>
    </rPh>
    <rPh sb="3" eb="5">
      <t>カガク</t>
    </rPh>
    <rPh sb="8" eb="10">
      <t>シュトク</t>
    </rPh>
    <rPh sb="10" eb="12">
      <t>カガク</t>
    </rPh>
    <rPh sb="16" eb="18">
      <t>ソウトウ</t>
    </rPh>
    <rPh sb="18" eb="19">
      <t>ガク</t>
    </rPh>
    <rPh sb="23" eb="24">
      <t>エン</t>
    </rPh>
    <rPh sb="32" eb="34">
      <t>ショウキャク</t>
    </rPh>
    <rPh sb="34" eb="35">
      <t>ヒ</t>
    </rPh>
    <rPh sb="36" eb="37">
      <t>ガク</t>
    </rPh>
    <rPh sb="40" eb="41">
      <t>エン</t>
    </rPh>
    <rPh sb="42" eb="44">
      <t>ビボウ</t>
    </rPh>
    <rPh sb="44" eb="46">
      <t>カガク</t>
    </rPh>
    <rPh sb="49" eb="51">
      <t>ショウキャク</t>
    </rPh>
    <phoneticPr fontId="2"/>
  </si>
  <si>
    <t>Ｈ１９．３．３１</t>
    <phoneticPr fontId="2"/>
  </si>
  <si>
    <t>Ｈ１９．４．１</t>
    <phoneticPr fontId="2"/>
  </si>
  <si>
    <t>０．５００</t>
    <phoneticPr fontId="2"/>
  </si>
  <si>
    <t>０．１４３</t>
    <phoneticPr fontId="2"/>
  </si>
  <si>
    <t>０．１００</t>
    <phoneticPr fontId="2"/>
  </si>
  <si>
    <t>０．０７１</t>
    <phoneticPr fontId="2"/>
  </si>
  <si>
    <t>０．０６３</t>
    <phoneticPr fontId="2"/>
  </si>
  <si>
    <t>０．０５９</t>
    <phoneticPr fontId="2"/>
  </si>
  <si>
    <t>０．０５２</t>
    <phoneticPr fontId="2"/>
  </si>
  <si>
    <t>０．０４６</t>
    <phoneticPr fontId="2"/>
  </si>
  <si>
    <t>０．０３０</t>
    <phoneticPr fontId="2"/>
  </si>
  <si>
    <t>軽自動車</t>
    <rPh sb="0" eb="4">
      <t>ケイジドウシャ</t>
    </rPh>
    <phoneticPr fontId="2"/>
  </si>
  <si>
    <t>普通自動車</t>
    <rPh sb="0" eb="2">
      <t>フツウ</t>
    </rPh>
    <rPh sb="2" eb="5">
      <t>ジドウシャ</t>
    </rPh>
    <phoneticPr fontId="2"/>
  </si>
  <si>
    <t>ロータリー</t>
    <phoneticPr fontId="2"/>
  </si>
  <si>
    <t>ハロー</t>
    <phoneticPr fontId="2"/>
  </si>
  <si>
    <t>代搔機</t>
    <rPh sb="0" eb="2">
      <t>シロカ</t>
    </rPh>
    <rPh sb="2" eb="3">
      <t>キ</t>
    </rPh>
    <phoneticPr fontId="2"/>
  </si>
  <si>
    <t>うねたて機</t>
    <rPh sb="4" eb="5">
      <t>キ</t>
    </rPh>
    <phoneticPr fontId="2"/>
  </si>
  <si>
    <t>あぜ塗り機</t>
    <rPh sb="2" eb="3">
      <t>ヌ</t>
    </rPh>
    <rPh sb="4" eb="5">
      <t>キ</t>
    </rPh>
    <phoneticPr fontId="2"/>
  </si>
  <si>
    <t>育苗機</t>
    <rPh sb="0" eb="2">
      <t>イクビョウ</t>
    </rPh>
    <rPh sb="2" eb="3">
      <t>キ</t>
    </rPh>
    <phoneticPr fontId="2"/>
  </si>
  <si>
    <t>たい肥散布機</t>
    <rPh sb="2" eb="3">
      <t>ヒ</t>
    </rPh>
    <rPh sb="3" eb="5">
      <t>サンプ</t>
    </rPh>
    <rPh sb="5" eb="6">
      <t>キ</t>
    </rPh>
    <phoneticPr fontId="2"/>
  </si>
  <si>
    <t>は種機</t>
    <rPh sb="1" eb="2">
      <t>タネ</t>
    </rPh>
    <rPh sb="2" eb="3">
      <t>キ</t>
    </rPh>
    <phoneticPr fontId="2"/>
  </si>
  <si>
    <t>散布機</t>
    <rPh sb="0" eb="2">
      <t>サンプ</t>
    </rPh>
    <rPh sb="2" eb="3">
      <t>キ</t>
    </rPh>
    <phoneticPr fontId="2"/>
  </si>
  <si>
    <t>噴霧機</t>
    <rPh sb="0" eb="2">
      <t>フンム</t>
    </rPh>
    <rPh sb="2" eb="3">
      <t>キ</t>
    </rPh>
    <phoneticPr fontId="2"/>
  </si>
  <si>
    <t>土壌消毒機</t>
    <rPh sb="0" eb="2">
      <t>ドジョウ</t>
    </rPh>
    <rPh sb="2" eb="4">
      <t>ショウドク</t>
    </rPh>
    <rPh sb="4" eb="5">
      <t>キ</t>
    </rPh>
    <phoneticPr fontId="2"/>
  </si>
  <si>
    <t>ミスト機</t>
    <rPh sb="3" eb="4">
      <t>キ</t>
    </rPh>
    <phoneticPr fontId="2"/>
  </si>
  <si>
    <t>煙霧機</t>
    <rPh sb="0" eb="2">
      <t>エンム</t>
    </rPh>
    <rPh sb="2" eb="3">
      <t>キ</t>
    </rPh>
    <phoneticPr fontId="2"/>
  </si>
  <si>
    <t>注１）これ以降の科目に記載した場合は収支計算書に自動反映されませんので、直接入力してください。</t>
    <rPh sb="0" eb="1">
      <t>チュウ</t>
    </rPh>
    <rPh sb="5" eb="7">
      <t>イコウ</t>
    </rPh>
    <rPh sb="8" eb="10">
      <t>カモク</t>
    </rPh>
    <rPh sb="11" eb="13">
      <t>キサイ</t>
    </rPh>
    <rPh sb="15" eb="17">
      <t>バアイ</t>
    </rPh>
    <rPh sb="18" eb="20">
      <t>シュウシ</t>
    </rPh>
    <rPh sb="20" eb="23">
      <t>ケイサンショ</t>
    </rPh>
    <rPh sb="24" eb="26">
      <t>ジドウ</t>
    </rPh>
    <rPh sb="26" eb="28">
      <t>ハンエイ</t>
    </rPh>
    <rPh sb="36" eb="38">
      <t>チョクセツ</t>
    </rPh>
    <rPh sb="38" eb="40">
      <t>ニュウリョク</t>
    </rPh>
    <phoneticPr fontId="2"/>
  </si>
  <si>
    <t>木造</t>
    <rPh sb="0" eb="2">
      <t>モクゾウ</t>
    </rPh>
    <phoneticPr fontId="2"/>
  </si>
  <si>
    <t>木骨モルタル</t>
    <rPh sb="0" eb="1">
      <t>キ</t>
    </rPh>
    <rPh sb="1" eb="2">
      <t>ホネ</t>
    </rPh>
    <phoneticPr fontId="2"/>
  </si>
  <si>
    <t>レンガ造</t>
    <rPh sb="3" eb="4">
      <t>ゾウ</t>
    </rPh>
    <phoneticPr fontId="2"/>
  </si>
  <si>
    <t>石造</t>
    <rPh sb="0" eb="1">
      <t>イシ</t>
    </rPh>
    <rPh sb="1" eb="2">
      <t>ゾウ</t>
    </rPh>
    <phoneticPr fontId="2"/>
  </si>
  <si>
    <t>ブロック造</t>
    <rPh sb="4" eb="5">
      <t>ゾウ</t>
    </rPh>
    <phoneticPr fontId="2"/>
  </si>
  <si>
    <t>金属造骨格材４ミリ超</t>
    <rPh sb="0" eb="2">
      <t>キンゾク</t>
    </rPh>
    <rPh sb="2" eb="3">
      <t>ゾウ</t>
    </rPh>
    <rPh sb="3" eb="5">
      <t>コッカク</t>
    </rPh>
    <rPh sb="5" eb="6">
      <t>ザイ</t>
    </rPh>
    <rPh sb="9" eb="10">
      <t>チョウ</t>
    </rPh>
    <phoneticPr fontId="2"/>
  </si>
  <si>
    <t>金属造骨格材３ミリ超</t>
    <rPh sb="0" eb="2">
      <t>キンゾク</t>
    </rPh>
    <rPh sb="2" eb="3">
      <t>ゾウ</t>
    </rPh>
    <rPh sb="3" eb="5">
      <t>コッカク</t>
    </rPh>
    <rPh sb="5" eb="6">
      <t>ザイ</t>
    </rPh>
    <rPh sb="9" eb="10">
      <t>チョウ</t>
    </rPh>
    <phoneticPr fontId="2"/>
  </si>
  <si>
    <t>金属造骨格材３ミリ以下</t>
    <rPh sb="0" eb="2">
      <t>キンゾク</t>
    </rPh>
    <rPh sb="2" eb="3">
      <t>ゾウ</t>
    </rPh>
    <rPh sb="3" eb="5">
      <t>コッカク</t>
    </rPh>
    <rPh sb="5" eb="6">
      <t>ザイ</t>
    </rPh>
    <rPh sb="9" eb="11">
      <t>イカ</t>
    </rPh>
    <phoneticPr fontId="2"/>
  </si>
  <si>
    <t>構造</t>
    <rPh sb="0" eb="2">
      <t>コウゾウ</t>
    </rPh>
    <phoneticPr fontId="2"/>
  </si>
  <si>
    <t>減価償却費の算出表（倉庫・作業場）</t>
    <rPh sb="0" eb="2">
      <t>ゲンカ</t>
    </rPh>
    <rPh sb="2" eb="4">
      <t>ショウキャク</t>
    </rPh>
    <rPh sb="4" eb="5">
      <t>ヒ</t>
    </rPh>
    <rPh sb="6" eb="8">
      <t>サンシュツ</t>
    </rPh>
    <rPh sb="8" eb="9">
      <t>ヒョウ</t>
    </rPh>
    <rPh sb="10" eb="12">
      <t>ソウコ</t>
    </rPh>
    <rPh sb="13" eb="15">
      <t>サギョウ</t>
    </rPh>
    <rPh sb="15" eb="16">
      <t>バ</t>
    </rPh>
    <phoneticPr fontId="2"/>
  </si>
  <si>
    <t>（計算した年数に１年未満の端数があるときは、その端数を切り捨てた金額とし、計算した年数が２年に満たない場合は、２年とします。）</t>
    <rPh sb="1" eb="3">
      <t>ケイサン</t>
    </rPh>
    <rPh sb="5" eb="7">
      <t>ネンスウ</t>
    </rPh>
    <rPh sb="9" eb="10">
      <t>ネン</t>
    </rPh>
    <rPh sb="10" eb="12">
      <t>ミマン</t>
    </rPh>
    <rPh sb="13" eb="15">
      <t>ハスウ</t>
    </rPh>
    <rPh sb="24" eb="26">
      <t>ハスウ</t>
    </rPh>
    <rPh sb="27" eb="28">
      <t>キ</t>
    </rPh>
    <rPh sb="29" eb="30">
      <t>ス</t>
    </rPh>
    <rPh sb="32" eb="34">
      <t>キンガク</t>
    </rPh>
    <rPh sb="37" eb="39">
      <t>ケイサン</t>
    </rPh>
    <rPh sb="41" eb="43">
      <t>ネンスウ</t>
    </rPh>
    <rPh sb="45" eb="46">
      <t>ネン</t>
    </rPh>
    <rPh sb="47" eb="48">
      <t>ミ</t>
    </rPh>
    <rPh sb="51" eb="53">
      <t>バアイ</t>
    </rPh>
    <rPh sb="56" eb="57">
      <t>ネン</t>
    </rPh>
    <phoneticPr fontId="2"/>
  </si>
  <si>
    <t>法定耐用年数　　　H21～</t>
    <rPh sb="0" eb="2">
      <t>ホウテイ</t>
    </rPh>
    <rPh sb="2" eb="4">
      <t>タイヨウ</t>
    </rPh>
    <rPh sb="4" eb="6">
      <t>ネンスウ</t>
    </rPh>
    <phoneticPr fontId="2"/>
  </si>
  <si>
    <t>法定耐用年数　　　～H20</t>
    <rPh sb="0" eb="2">
      <t>ホウテイ</t>
    </rPh>
    <rPh sb="2" eb="4">
      <t>タイヨウ</t>
    </rPh>
    <rPh sb="4" eb="6">
      <t>ネンスウ</t>
    </rPh>
    <phoneticPr fontId="2"/>
  </si>
  <si>
    <t>年</t>
    <rPh sb="0" eb="1">
      <t>ネン</t>
    </rPh>
    <phoneticPr fontId="2"/>
  </si>
  <si>
    <t>経過年数</t>
    <rPh sb="0" eb="2">
      <t>ケイカ</t>
    </rPh>
    <rPh sb="2" eb="4">
      <t>ネンスウ</t>
    </rPh>
    <phoneticPr fontId="2"/>
  </si>
  <si>
    <t>年×２０％</t>
    <rPh sb="0" eb="1">
      <t>ネン</t>
    </rPh>
    <phoneticPr fontId="2"/>
  </si>
  <si>
    <t>法定耐用年数</t>
    <rPh sb="0" eb="2">
      <t>ホウテイ</t>
    </rPh>
    <rPh sb="2" eb="4">
      <t>タイヨウ</t>
    </rPh>
    <rPh sb="4" eb="6">
      <t>ネンスウ</t>
    </rPh>
    <phoneticPr fontId="2"/>
  </si>
  <si>
    <t>【中古購入】</t>
    <rPh sb="1" eb="3">
      <t>チュウコ</t>
    </rPh>
    <rPh sb="3" eb="5">
      <t>コウニュウ</t>
    </rPh>
    <phoneticPr fontId="2"/>
  </si>
  <si>
    <t>年×８０％</t>
    <rPh sb="0" eb="1">
      <t>ネン</t>
    </rPh>
    <phoneticPr fontId="2"/>
  </si>
  <si>
    <t>算入耐用年数</t>
    <rPh sb="0" eb="2">
      <t>サンニュウ</t>
    </rPh>
    <rPh sb="2" eb="4">
      <t>タイヨウ</t>
    </rPh>
    <rPh sb="4" eb="6">
      <t>ネンスウ</t>
    </rPh>
    <phoneticPr fontId="2"/>
  </si>
  <si>
    <t>本年中の　　使用期間①</t>
    <rPh sb="0" eb="3">
      <t>ホンネンチュウ</t>
    </rPh>
    <rPh sb="6" eb="8">
      <t>シヨウ</t>
    </rPh>
    <rPh sb="8" eb="10">
      <t>キカン</t>
    </rPh>
    <phoneticPr fontId="2"/>
  </si>
  <si>
    <t>当年分の　　　償却費②</t>
    <rPh sb="0" eb="1">
      <t>トウ</t>
    </rPh>
    <rPh sb="1" eb="3">
      <t>ネンブン</t>
    </rPh>
    <rPh sb="7" eb="10">
      <t>ショウキャクヒ</t>
    </rPh>
    <phoneticPr fontId="2"/>
  </si>
  <si>
    <t>①/12×②×③</t>
    <phoneticPr fontId="2"/>
  </si>
  <si>
    <t>番号</t>
    <rPh sb="0" eb="2">
      <t>バンゴウ</t>
    </rPh>
    <phoneticPr fontId="2"/>
  </si>
  <si>
    <t>所有されている農機具・農用車両について、下記の表より該当する番号を入力してください。</t>
    <rPh sb="0" eb="2">
      <t>ショユウ</t>
    </rPh>
    <rPh sb="7" eb="10">
      <t>ノウキグ</t>
    </rPh>
    <rPh sb="11" eb="12">
      <t>ノウ</t>
    </rPh>
    <rPh sb="12" eb="13">
      <t>ヨウ</t>
    </rPh>
    <rPh sb="13" eb="15">
      <t>シャリョウ</t>
    </rPh>
    <rPh sb="20" eb="22">
      <t>カキ</t>
    </rPh>
    <rPh sb="23" eb="24">
      <t>ヒョウ</t>
    </rPh>
    <rPh sb="26" eb="28">
      <t>ガイトウ</t>
    </rPh>
    <rPh sb="30" eb="32">
      <t>バンゴウ</t>
    </rPh>
    <rPh sb="33" eb="35">
      <t>ニュウリョク</t>
    </rPh>
    <phoneticPr fontId="2"/>
  </si>
  <si>
    <t>中古資産の耐用年数（法定耐用年数）</t>
    <rPh sb="0" eb="2">
      <t>チュウコ</t>
    </rPh>
    <rPh sb="2" eb="4">
      <t>シサン</t>
    </rPh>
    <rPh sb="5" eb="7">
      <t>タイヨウ</t>
    </rPh>
    <rPh sb="7" eb="9">
      <t>ネンスウ</t>
    </rPh>
    <rPh sb="10" eb="12">
      <t>ホウテイ</t>
    </rPh>
    <rPh sb="12" eb="14">
      <t>タイヨウ</t>
    </rPh>
    <rPh sb="14" eb="16">
      <t>ネンスウ</t>
    </rPh>
    <phoneticPr fontId="2"/>
  </si>
  <si>
    <t>（法定耐用年数）</t>
    <rPh sb="1" eb="3">
      <t>ホウテイ</t>
    </rPh>
    <rPh sb="3" eb="5">
      <t>タイヨウ</t>
    </rPh>
    <rPh sb="5" eb="7">
      <t>ネンスウ</t>
    </rPh>
    <phoneticPr fontId="2"/>
  </si>
  <si>
    <t>所有されている倉庫・作業場の構造について、下記の表より該当する番号を入力してください。</t>
    <rPh sb="0" eb="2">
      <t>ショユウ</t>
    </rPh>
    <rPh sb="7" eb="9">
      <t>ソウコ</t>
    </rPh>
    <rPh sb="10" eb="12">
      <t>サギョウ</t>
    </rPh>
    <rPh sb="12" eb="13">
      <t>バ</t>
    </rPh>
    <rPh sb="14" eb="16">
      <t>コウゾウ</t>
    </rPh>
    <rPh sb="21" eb="23">
      <t>カキ</t>
    </rPh>
    <rPh sb="24" eb="25">
      <t>ヒョウ</t>
    </rPh>
    <rPh sb="27" eb="29">
      <t>ガイトウ</t>
    </rPh>
    <rPh sb="31" eb="33">
      <t>バンゴウ</t>
    </rPh>
    <rPh sb="34" eb="36">
      <t>ニュウリョク</t>
    </rPh>
    <phoneticPr fontId="2"/>
  </si>
  <si>
    <t>番号</t>
    <rPh sb="0" eb="2">
      <t>バンゴウ</t>
    </rPh>
    <phoneticPr fontId="2"/>
  </si>
  <si>
    <t>１８年目</t>
    <rPh sb="2" eb="4">
      <t>ネンメ</t>
    </rPh>
    <phoneticPr fontId="2"/>
  </si>
  <si>
    <t>１９年目</t>
    <rPh sb="2" eb="4">
      <t>ネンメ</t>
    </rPh>
    <phoneticPr fontId="2"/>
  </si>
  <si>
    <t>２０年目</t>
    <rPh sb="2" eb="4">
      <t>ネンメ</t>
    </rPh>
    <phoneticPr fontId="2"/>
  </si>
  <si>
    <t>２１年目</t>
    <rPh sb="2" eb="4">
      <t>ネンメ</t>
    </rPh>
    <phoneticPr fontId="2"/>
  </si>
  <si>
    <t>２２年目</t>
    <rPh sb="2" eb="4">
      <t>ネンメ</t>
    </rPh>
    <phoneticPr fontId="2"/>
  </si>
  <si>
    <t>２３年目</t>
    <rPh sb="2" eb="4">
      <t>ネンメ</t>
    </rPh>
    <phoneticPr fontId="2"/>
  </si>
  <si>
    <t>２４年目</t>
    <rPh sb="2" eb="4">
      <t>ネンメ</t>
    </rPh>
    <phoneticPr fontId="2"/>
  </si>
  <si>
    <t>２５年目</t>
    <rPh sb="2" eb="4">
      <t>ネンメ</t>
    </rPh>
    <phoneticPr fontId="2"/>
  </si>
  <si>
    <t>２６年目</t>
    <rPh sb="2" eb="4">
      <t>ネンメ</t>
    </rPh>
    <phoneticPr fontId="2"/>
  </si>
  <si>
    <t>２７年目</t>
    <rPh sb="2" eb="4">
      <t>ネンメ</t>
    </rPh>
    <phoneticPr fontId="2"/>
  </si>
  <si>
    <t>２８年目</t>
    <rPh sb="2" eb="4">
      <t>ネンメ</t>
    </rPh>
    <phoneticPr fontId="2"/>
  </si>
  <si>
    <t>２９年目</t>
    <rPh sb="2" eb="4">
      <t>ネンメ</t>
    </rPh>
    <phoneticPr fontId="2"/>
  </si>
  <si>
    <t>３０年目</t>
    <rPh sb="2" eb="4">
      <t>ネンメ</t>
    </rPh>
    <phoneticPr fontId="2"/>
  </si>
  <si>
    <t>３１年目</t>
    <rPh sb="2" eb="4">
      <t>ネンメ</t>
    </rPh>
    <phoneticPr fontId="2"/>
  </si>
  <si>
    <t>３２年目</t>
    <rPh sb="2" eb="4">
      <t>ネンメ</t>
    </rPh>
    <phoneticPr fontId="2"/>
  </si>
  <si>
    <t>３３年目</t>
    <rPh sb="2" eb="4">
      <t>ネンメ</t>
    </rPh>
    <phoneticPr fontId="2"/>
  </si>
  <si>
    <t>３４年目</t>
    <rPh sb="2" eb="4">
      <t>ネンメ</t>
    </rPh>
    <phoneticPr fontId="2"/>
  </si>
  <si>
    <t>３５年目</t>
    <rPh sb="2" eb="4">
      <t>ネンメ</t>
    </rPh>
    <phoneticPr fontId="2"/>
  </si>
  <si>
    <t>　平成１９年分（平成２０年度課税）から、農業所得の申告は収支計算でしていただくことになりました。農家の皆様には、「収支内訳書」を作成し、農業所得の金額を計算していただく必要があります。農業所得の申告に関し、よくいただくご質問とその回答をまとめてみましたので参考にしてください。</t>
    <rPh sb="1" eb="3">
      <t>ヘイセイ</t>
    </rPh>
    <rPh sb="6" eb="7">
      <t>ブン</t>
    </rPh>
    <rPh sb="8" eb="10">
      <t>ヘイセイ</t>
    </rPh>
    <rPh sb="12" eb="14">
      <t>ネンド</t>
    </rPh>
    <rPh sb="14" eb="16">
      <t>カゼイ</t>
    </rPh>
    <phoneticPr fontId="2"/>
  </si>
  <si>
    <t>◎貯金通帳、請求書、領収書（レシート）等を中心に、収入と経費の証明書類</t>
    <rPh sb="1" eb="3">
      <t>チョキン</t>
    </rPh>
    <rPh sb="3" eb="5">
      <t>ツウチョウ</t>
    </rPh>
    <rPh sb="6" eb="9">
      <t>セイキュウショ</t>
    </rPh>
    <rPh sb="10" eb="13">
      <t>リョウシュウショ</t>
    </rPh>
    <rPh sb="19" eb="20">
      <t>トウ</t>
    </rPh>
    <rPh sb="21" eb="23">
      <t>チュウシン</t>
    </rPh>
    <rPh sb="25" eb="27">
      <t>シュウニュウ</t>
    </rPh>
    <rPh sb="28" eb="30">
      <t>ケイヒ</t>
    </rPh>
    <rPh sb="31" eb="33">
      <t>ショウメイ</t>
    </rPh>
    <rPh sb="33" eb="35">
      <t>ショルイ</t>
    </rPh>
    <phoneticPr fontId="2"/>
  </si>
  <si>
    <t>◎家事消費は、自分の家の分・親戚などに渡す分として販売せずに残した１年</t>
    <rPh sb="1" eb="3">
      <t>カジ</t>
    </rPh>
    <rPh sb="3" eb="5">
      <t>ショウヒ</t>
    </rPh>
    <rPh sb="7" eb="9">
      <t>ジブン</t>
    </rPh>
    <rPh sb="10" eb="11">
      <t>イエ</t>
    </rPh>
    <rPh sb="12" eb="13">
      <t>ブン</t>
    </rPh>
    <rPh sb="14" eb="16">
      <t>シンセキ</t>
    </rPh>
    <rPh sb="19" eb="20">
      <t>ワタ</t>
    </rPh>
    <rPh sb="21" eb="22">
      <t>ブン</t>
    </rPh>
    <rPh sb="25" eb="27">
      <t>ハンバイ</t>
    </rPh>
    <rPh sb="30" eb="31">
      <t>ノコ</t>
    </rPh>
    <rPh sb="34" eb="35">
      <t>ネン</t>
    </rPh>
    <phoneticPr fontId="2"/>
  </si>
  <si>
    <t>◎経費については、必ず生活費部分を除いてください。</t>
    <rPh sb="1" eb="3">
      <t>ケイヒ</t>
    </rPh>
    <rPh sb="9" eb="10">
      <t>カナラ</t>
    </rPh>
    <rPh sb="11" eb="14">
      <t>セイカツヒ</t>
    </rPh>
    <rPh sb="14" eb="16">
      <t>ブブン</t>
    </rPh>
    <rPh sb="17" eb="18">
      <t>ノゾ</t>
    </rPh>
    <phoneticPr fontId="2"/>
  </si>
  <si>
    <t>◎取得価格１０万円以上の機械等は、別途に減価償却の計算が必要です。</t>
    <rPh sb="1" eb="3">
      <t>シュトク</t>
    </rPh>
    <rPh sb="3" eb="5">
      <t>カカク</t>
    </rPh>
    <rPh sb="7" eb="11">
      <t>マンエンイジョウ</t>
    </rPh>
    <rPh sb="12" eb="15">
      <t>キカイトウ</t>
    </rPh>
    <rPh sb="17" eb="19">
      <t>ベット</t>
    </rPh>
    <rPh sb="20" eb="22">
      <t>ゲンカ</t>
    </rPh>
    <rPh sb="22" eb="24">
      <t>ショウキャク</t>
    </rPh>
    <rPh sb="25" eb="27">
      <t>ケイサン</t>
    </rPh>
    <rPh sb="28" eb="30">
      <t>ヒツヨウ</t>
    </rPh>
    <phoneticPr fontId="2"/>
  </si>
  <si>
    <t>◎収支内訳書はご自分で作成して、申告書に添付してください。</t>
    <rPh sb="1" eb="3">
      <t>シュウシ</t>
    </rPh>
    <rPh sb="3" eb="6">
      <t>ウチワケショ</t>
    </rPh>
    <rPh sb="8" eb="10">
      <t>ジブン</t>
    </rPh>
    <rPh sb="11" eb="13">
      <t>サクセイ</t>
    </rPh>
    <rPh sb="16" eb="18">
      <t>シンコク</t>
    </rPh>
    <rPh sb="18" eb="19">
      <t>ショ</t>
    </rPh>
    <rPh sb="20" eb="22">
      <t>テンプ</t>
    </rPh>
    <phoneticPr fontId="2"/>
  </si>
  <si>
    <t>目を「減価償却費算出表（○○）」に入力していただくと減価償却額が自動計</t>
    <rPh sb="26" eb="28">
      <t>ゲンカ</t>
    </rPh>
    <rPh sb="28" eb="31">
      <t>ショウキャクガク</t>
    </rPh>
    <phoneticPr fontId="2"/>
  </si>
  <si>
    <t>　※減価償却費は、新規購入と中古購入で計算が違いますので、シートを間違</t>
    <rPh sb="2" eb="4">
      <t>ゲンカ</t>
    </rPh>
    <rPh sb="4" eb="6">
      <t>ショウキャク</t>
    </rPh>
    <rPh sb="6" eb="7">
      <t>ヒ</t>
    </rPh>
    <rPh sb="9" eb="11">
      <t>シンキ</t>
    </rPh>
    <rPh sb="11" eb="13">
      <t>コウニュウ</t>
    </rPh>
    <rPh sb="14" eb="16">
      <t>チュウコ</t>
    </rPh>
    <rPh sb="16" eb="18">
      <t>コウニュウ</t>
    </rPh>
    <rPh sb="19" eb="21">
      <t>ケイサン</t>
    </rPh>
    <rPh sb="22" eb="23">
      <t>チガ</t>
    </rPh>
    <rPh sb="33" eb="35">
      <t>マチガ</t>
    </rPh>
    <phoneticPr fontId="2"/>
  </si>
  <si>
    <t>　わないように入力してください</t>
    <rPh sb="7" eb="9">
      <t>ニュウリョク</t>
    </rPh>
    <phoneticPr fontId="2"/>
  </si>
  <si>
    <t>農業用の土地建物、農機具購入のための借入金利子や手形の割引料</t>
    <rPh sb="0" eb="2">
      <t>ノウギョウ</t>
    </rPh>
    <rPh sb="2" eb="3">
      <t>ヨウ</t>
    </rPh>
    <rPh sb="4" eb="6">
      <t>トチ</t>
    </rPh>
    <rPh sb="6" eb="8">
      <t>タテモノ</t>
    </rPh>
    <rPh sb="9" eb="12">
      <t>ノウキグ</t>
    </rPh>
    <rPh sb="12" eb="14">
      <t>コウニュウ</t>
    </rPh>
    <rPh sb="18" eb="20">
      <t>カリイレ</t>
    </rPh>
    <rPh sb="20" eb="21">
      <t>キン</t>
    </rPh>
    <rPh sb="21" eb="23">
      <t>リシ</t>
    </rPh>
    <rPh sb="24" eb="26">
      <t>テガタ</t>
    </rPh>
    <rPh sb="27" eb="30">
      <t>ワリビキリョウ</t>
    </rPh>
    <phoneticPr fontId="2"/>
  </si>
  <si>
    <t>収穫した農産物を家庭で食べたり又は贈答した場合には、自家消費として収入金額に含めます。</t>
    <rPh sb="0" eb="2">
      <t>シュウカク</t>
    </rPh>
    <rPh sb="4" eb="7">
      <t>ノウサンブツ</t>
    </rPh>
    <rPh sb="8" eb="10">
      <t>カテイ</t>
    </rPh>
    <rPh sb="11" eb="12">
      <t>タ</t>
    </rPh>
    <rPh sb="15" eb="16">
      <t>マタ</t>
    </rPh>
    <rPh sb="17" eb="19">
      <t>ゾウトウ</t>
    </rPh>
    <rPh sb="21" eb="23">
      <t>バアイ</t>
    </rPh>
    <rPh sb="26" eb="28">
      <t>ジカ</t>
    </rPh>
    <rPh sb="28" eb="30">
      <t>ショウヒ</t>
    </rPh>
    <rPh sb="33" eb="35">
      <t>シュウニュウ</t>
    </rPh>
    <rPh sb="35" eb="37">
      <t>キンガク</t>
    </rPh>
    <rPh sb="38" eb="39">
      <t>フク</t>
    </rPh>
    <phoneticPr fontId="2"/>
  </si>
  <si>
    <t>◎必要書類 ･･･ ＪＡの精算書、市場の仕切書、領収書の控え、振込みのあった通帳など</t>
    <rPh sb="1" eb="3">
      <t>ヒツヨウ</t>
    </rPh>
    <rPh sb="3" eb="5">
      <t>ショルイ</t>
    </rPh>
    <rPh sb="13" eb="15">
      <t>セイサン</t>
    </rPh>
    <rPh sb="15" eb="16">
      <t>ショ</t>
    </rPh>
    <rPh sb="17" eb="19">
      <t>イチバ</t>
    </rPh>
    <rPh sb="20" eb="22">
      <t>シキリ</t>
    </rPh>
    <rPh sb="22" eb="23">
      <t>ショ</t>
    </rPh>
    <rPh sb="24" eb="27">
      <t>リョウシュウショ</t>
    </rPh>
    <rPh sb="28" eb="29">
      <t>ヒカ</t>
    </rPh>
    <rPh sb="31" eb="33">
      <t>フリコ</t>
    </rPh>
    <rPh sb="38" eb="40">
      <t>ツウチョウ</t>
    </rPh>
    <phoneticPr fontId="2"/>
  </si>
  <si>
    <t>農産物以外の棚卸高（㋧期首・㋤期末）</t>
    <rPh sb="0" eb="3">
      <t>ノウサンブツ</t>
    </rPh>
    <rPh sb="3" eb="5">
      <t>イガイ</t>
    </rPh>
    <rPh sb="6" eb="8">
      <t>タナオロシ</t>
    </rPh>
    <rPh sb="8" eb="9">
      <t>ダカ</t>
    </rPh>
    <rPh sb="11" eb="13">
      <t>キシュ</t>
    </rPh>
    <rPh sb="15" eb="17">
      <t>キマツ</t>
    </rPh>
    <phoneticPr fontId="2"/>
  </si>
  <si>
    <t>農具費として計上　※１</t>
    <phoneticPr fontId="2"/>
  </si>
  <si>
    <t>一括償却資産として計上　※２</t>
    <phoneticPr fontId="2"/>
  </si>
  <si>
    <t>※１〔少額な減価償却資産について〕</t>
    <rPh sb="3" eb="5">
      <t>ショウガク</t>
    </rPh>
    <rPh sb="6" eb="8">
      <t>ゲンカ</t>
    </rPh>
    <rPh sb="8" eb="10">
      <t>ショウキャク</t>
    </rPh>
    <rPh sb="10" eb="12">
      <t>シサン</t>
    </rPh>
    <phoneticPr fontId="2"/>
  </si>
  <si>
    <t>※２〔一括償却資産について〕</t>
    <rPh sb="3" eb="5">
      <t>イッカツ</t>
    </rPh>
    <rPh sb="5" eb="7">
      <t>ショウキャク</t>
    </rPh>
    <rPh sb="7" eb="9">
      <t>シサン</t>
    </rPh>
    <phoneticPr fontId="2"/>
  </si>
  <si>
    <t>資産を月の中途で取得や譲渡、取壊しなどをした場合は、その月を１か月として計算します。</t>
    <rPh sb="0" eb="2">
      <t>シサン</t>
    </rPh>
    <rPh sb="3" eb="4">
      <t>ツキ</t>
    </rPh>
    <rPh sb="5" eb="7">
      <t>チュウト</t>
    </rPh>
    <rPh sb="8" eb="10">
      <t>シュトク</t>
    </rPh>
    <rPh sb="11" eb="13">
      <t>ジョウト</t>
    </rPh>
    <rPh sb="14" eb="16">
      <t>トリコワ</t>
    </rPh>
    <rPh sb="22" eb="24">
      <t>バアイ</t>
    </rPh>
    <rPh sb="28" eb="29">
      <t>ツキ</t>
    </rPh>
    <rPh sb="32" eb="33">
      <t>ゲツ</t>
    </rPh>
    <rPh sb="36" eb="38">
      <t>ケイサン</t>
    </rPh>
    <phoneticPr fontId="2"/>
  </si>
  <si>
    <t>法定耐用年数　～H20</t>
    <rPh sb="0" eb="2">
      <t>ホウテイ</t>
    </rPh>
    <rPh sb="2" eb="4">
      <t>タイヨウ</t>
    </rPh>
    <rPh sb="4" eb="6">
      <t>ネンスウ</t>
    </rPh>
    <phoneticPr fontId="2"/>
  </si>
  <si>
    <t>【減価償却基本表】</t>
    <rPh sb="1" eb="3">
      <t>ゲンカ</t>
    </rPh>
    <rPh sb="3" eb="5">
      <t>ショウキャク</t>
    </rPh>
    <rPh sb="5" eb="7">
      <t>キホン</t>
    </rPh>
    <rPh sb="7" eb="8">
      <t>ヒョウ</t>
    </rPh>
    <phoneticPr fontId="2"/>
  </si>
  <si>
    <t>【新規購入】</t>
    <rPh sb="1" eb="3">
      <t>シンキ</t>
    </rPh>
    <rPh sb="3" eb="5">
      <t>コウニュウ</t>
    </rPh>
    <phoneticPr fontId="2"/>
  </si>
  <si>
    <t>用途</t>
    <rPh sb="0" eb="2">
      <t>ヨウト</t>
    </rPh>
    <phoneticPr fontId="2"/>
  </si>
  <si>
    <t>棟数</t>
    <rPh sb="0" eb="1">
      <t>ムネ</t>
    </rPh>
    <rPh sb="1" eb="2">
      <t>スウ</t>
    </rPh>
    <phoneticPr fontId="2"/>
  </si>
  <si>
    <t>科目</t>
    <rPh sb="0" eb="2">
      <t>カモク</t>
    </rPh>
    <phoneticPr fontId="2"/>
  </si>
  <si>
    <t>合計</t>
    <rPh sb="0" eb="2">
      <t>ゴウケイ</t>
    </rPh>
    <phoneticPr fontId="2"/>
  </si>
  <si>
    <t>農協取扱分</t>
    <rPh sb="0" eb="2">
      <t>ノウキョウ</t>
    </rPh>
    <rPh sb="2" eb="4">
      <t>トリアツカイ</t>
    </rPh>
    <rPh sb="4" eb="5">
      <t>ブン</t>
    </rPh>
    <phoneticPr fontId="2"/>
  </si>
  <si>
    <t>農協以外取扱分</t>
    <rPh sb="0" eb="2">
      <t>ノウキョウ</t>
    </rPh>
    <rPh sb="2" eb="4">
      <t>イガイ</t>
    </rPh>
    <rPh sb="4" eb="6">
      <t>トリアツカイ</t>
    </rPh>
    <rPh sb="6" eb="7">
      <t>ブン</t>
    </rPh>
    <phoneticPr fontId="2"/>
  </si>
  <si>
    <t>販売金額</t>
    <rPh sb="0" eb="2">
      <t>ハンバイ</t>
    </rPh>
    <rPh sb="2" eb="4">
      <t>キンガク</t>
    </rPh>
    <phoneticPr fontId="2"/>
  </si>
  <si>
    <t>家事消費</t>
    <rPh sb="0" eb="2">
      <t>カジ</t>
    </rPh>
    <rPh sb="2" eb="4">
      <t>ショウヒ</t>
    </rPh>
    <phoneticPr fontId="2"/>
  </si>
  <si>
    <t>事業消費</t>
    <rPh sb="0" eb="2">
      <t>ジギョウ</t>
    </rPh>
    <rPh sb="2" eb="4">
      <t>ショウヒ</t>
    </rPh>
    <phoneticPr fontId="2"/>
  </si>
  <si>
    <t>米</t>
    <rPh sb="0" eb="1">
      <t>コメ</t>
    </rPh>
    <phoneticPr fontId="2"/>
  </si>
  <si>
    <t>果樹</t>
    <rPh sb="0" eb="2">
      <t>カジュ</t>
    </rPh>
    <phoneticPr fontId="2"/>
  </si>
  <si>
    <t>野菜</t>
    <rPh sb="0" eb="2">
      <t>ヤサイ</t>
    </rPh>
    <phoneticPr fontId="2"/>
  </si>
  <si>
    <t>その他</t>
    <rPh sb="2" eb="3">
      <t>タ</t>
    </rPh>
    <phoneticPr fontId="2"/>
  </si>
  <si>
    <t>Ａ＋Ｂ</t>
    <phoneticPr fontId="2"/>
  </si>
  <si>
    <t>①</t>
    <phoneticPr fontId="2"/>
  </si>
  <si>
    <t>②</t>
    <phoneticPr fontId="2"/>
  </si>
  <si>
    <t>㎏</t>
    <phoneticPr fontId="2"/>
  </si>
  <si>
    <t>円</t>
    <rPh sb="0" eb="1">
      <t>エン</t>
    </rPh>
    <phoneticPr fontId="2"/>
  </si>
  <si>
    <t>※見積単価は、農家の庭先販売から算定</t>
    <rPh sb="1" eb="3">
      <t>ミツモリ</t>
    </rPh>
    <rPh sb="3" eb="5">
      <t>タンカ</t>
    </rPh>
    <rPh sb="7" eb="9">
      <t>ノウカ</t>
    </rPh>
    <rPh sb="10" eb="12">
      <t>ニワサキ</t>
    </rPh>
    <rPh sb="12" eb="14">
      <t>ハンバイ</t>
    </rPh>
    <rPh sb="16" eb="18">
      <t>サンテイ</t>
    </rPh>
    <phoneticPr fontId="2"/>
  </si>
  <si>
    <t>③</t>
    <phoneticPr fontId="2"/>
  </si>
  <si>
    <t>雑収入</t>
    <rPh sb="0" eb="3">
      <t>ザツシュウニュウ</t>
    </rPh>
    <phoneticPr fontId="2"/>
  </si>
  <si>
    <t>受取共済金</t>
    <rPh sb="0" eb="2">
      <t>ウケトリ</t>
    </rPh>
    <rPh sb="2" eb="4">
      <t>キョウサイ</t>
    </rPh>
    <rPh sb="4" eb="5">
      <t>キン</t>
    </rPh>
    <phoneticPr fontId="2"/>
  </si>
  <si>
    <t>自主流通米精算金</t>
    <rPh sb="0" eb="2">
      <t>ジシュ</t>
    </rPh>
    <rPh sb="2" eb="5">
      <t>リュウツウマイ</t>
    </rPh>
    <rPh sb="5" eb="8">
      <t>セイサンキン</t>
    </rPh>
    <phoneticPr fontId="2"/>
  </si>
  <si>
    <t>作業受託料</t>
    <rPh sb="0" eb="2">
      <t>サギョウ</t>
    </rPh>
    <rPh sb="2" eb="4">
      <t>ジュタク</t>
    </rPh>
    <rPh sb="4" eb="5">
      <t>リョウ</t>
    </rPh>
    <phoneticPr fontId="2"/>
  </si>
  <si>
    <t>とも補償等</t>
    <rPh sb="2" eb="4">
      <t>ホショウ</t>
    </rPh>
    <rPh sb="4" eb="5">
      <t>トウ</t>
    </rPh>
    <phoneticPr fontId="2"/>
  </si>
  <si>
    <t>メリット精算金</t>
    <rPh sb="4" eb="7">
      <t>セイサンキン</t>
    </rPh>
    <phoneticPr fontId="2"/>
  </si>
  <si>
    <t>雇人費</t>
    <rPh sb="0" eb="1">
      <t>ヤトイ</t>
    </rPh>
    <rPh sb="1" eb="2">
      <t>ニン</t>
    </rPh>
    <rPh sb="2" eb="3">
      <t>ヒ</t>
    </rPh>
    <phoneticPr fontId="2"/>
  </si>
  <si>
    <t>支払額</t>
    <rPh sb="0" eb="2">
      <t>シハライ</t>
    </rPh>
    <rPh sb="2" eb="3">
      <t>ガク</t>
    </rPh>
    <phoneticPr fontId="2"/>
  </si>
  <si>
    <t>支払先</t>
    <rPh sb="0" eb="2">
      <t>シハライ</t>
    </rPh>
    <rPh sb="2" eb="3">
      <t>サキ</t>
    </rPh>
    <phoneticPr fontId="2"/>
  </si>
  <si>
    <t>⑧</t>
    <phoneticPr fontId="2"/>
  </si>
  <si>
    <t>⑨</t>
    <phoneticPr fontId="2"/>
  </si>
  <si>
    <t>小作料・賃借料</t>
    <rPh sb="0" eb="3">
      <t>コサクリョウ</t>
    </rPh>
    <rPh sb="4" eb="7">
      <t>チンシャクリョウ</t>
    </rPh>
    <phoneticPr fontId="2"/>
  </si>
  <si>
    <t>小作料</t>
    <rPh sb="0" eb="3">
      <t>コサクリョウ</t>
    </rPh>
    <phoneticPr fontId="2"/>
  </si>
  <si>
    <t>作業委託料</t>
    <rPh sb="0" eb="2">
      <t>サギョウ</t>
    </rPh>
    <rPh sb="2" eb="5">
      <t>イタクリョウ</t>
    </rPh>
    <phoneticPr fontId="2"/>
  </si>
  <si>
    <t>施設利用料</t>
    <rPh sb="0" eb="2">
      <t>シセツ</t>
    </rPh>
    <rPh sb="2" eb="5">
      <t>リヨウリョウ</t>
    </rPh>
    <phoneticPr fontId="2"/>
  </si>
  <si>
    <t>⑫</t>
    <phoneticPr fontId="2"/>
  </si>
  <si>
    <t>利子割引料</t>
    <rPh sb="0" eb="2">
      <t>リシ</t>
    </rPh>
    <rPh sb="2" eb="5">
      <t>ワリビキリョウ</t>
    </rPh>
    <phoneticPr fontId="2"/>
  </si>
  <si>
    <t>農地関係資金</t>
    <rPh sb="0" eb="2">
      <t>ノウチ</t>
    </rPh>
    <rPh sb="2" eb="4">
      <t>カンケイ</t>
    </rPh>
    <rPh sb="4" eb="6">
      <t>シキン</t>
    </rPh>
    <phoneticPr fontId="2"/>
  </si>
  <si>
    <t>機械取得資金</t>
    <rPh sb="0" eb="2">
      <t>キカイ</t>
    </rPh>
    <rPh sb="2" eb="4">
      <t>シュトク</t>
    </rPh>
    <rPh sb="4" eb="6">
      <t>シキン</t>
    </rPh>
    <phoneticPr fontId="2"/>
  </si>
  <si>
    <t>施設取得資金</t>
    <rPh sb="0" eb="2">
      <t>シセツ</t>
    </rPh>
    <rPh sb="2" eb="4">
      <t>シュトク</t>
    </rPh>
    <rPh sb="4" eb="6">
      <t>シキン</t>
    </rPh>
    <phoneticPr fontId="2"/>
  </si>
  <si>
    <t>イ</t>
    <phoneticPr fontId="2"/>
  </si>
  <si>
    <t>令和</t>
    <rPh sb="0" eb="1">
      <t>レイ</t>
    </rPh>
    <rPh sb="1" eb="2">
      <t>ワ</t>
    </rPh>
    <phoneticPr fontId="2"/>
  </si>
  <si>
    <t>「　農業所得の収支計算書の手引き」をご覧ください。</t>
    <rPh sb="2" eb="4">
      <t>ノウギョウ</t>
    </rPh>
    <rPh sb="4" eb="6">
      <t>ショトク</t>
    </rPh>
    <rPh sb="7" eb="9">
      <t>シュウシ</t>
    </rPh>
    <rPh sb="9" eb="12">
      <t>ケイサンショ</t>
    </rPh>
    <rPh sb="13" eb="15">
      <t>テビ</t>
    </rPh>
    <rPh sb="19" eb="20">
      <t>ラン</t>
    </rPh>
    <phoneticPr fontId="2"/>
  </si>
  <si>
    <t>元号</t>
    <rPh sb="0" eb="2">
      <t>ゲンゴウ</t>
    </rPh>
    <phoneticPr fontId="2"/>
  </si>
  <si>
    <t>R</t>
    <phoneticPr fontId="2"/>
  </si>
  <si>
    <t>H</t>
    <phoneticPr fontId="2"/>
  </si>
  <si>
    <t>R</t>
    <phoneticPr fontId="2"/>
  </si>
  <si>
    <t>H</t>
    <phoneticPr fontId="2"/>
  </si>
  <si>
    <t>/12</t>
    <phoneticPr fontId="2"/>
  </si>
  <si>
    <t>年</t>
    <rPh sb="0" eb="1">
      <t>ネン</t>
    </rPh>
    <phoneticPr fontId="2"/>
  </si>
  <si>
    <t>月</t>
    <rPh sb="0" eb="1">
      <t>ツキ</t>
    </rPh>
    <phoneticPr fontId="2"/>
  </si>
  <si>
    <t>残存価格の廃止に伴い、償却可能限度額に達した場合は、その達した年分の翌年分以後５年間で１円まで均等償却する。</t>
    <rPh sb="0" eb="2">
      <t>ザンゾン</t>
    </rPh>
    <rPh sb="2" eb="4">
      <t>カカク</t>
    </rPh>
    <rPh sb="5" eb="7">
      <t>ハイシ</t>
    </rPh>
    <rPh sb="8" eb="9">
      <t>トモナ</t>
    </rPh>
    <rPh sb="11" eb="13">
      <t>ショウキャク</t>
    </rPh>
    <rPh sb="13" eb="15">
      <t>カノウ</t>
    </rPh>
    <rPh sb="15" eb="17">
      <t>ゲンド</t>
    </rPh>
    <rPh sb="17" eb="18">
      <t>ガク</t>
    </rPh>
    <rPh sb="19" eb="20">
      <t>タッ</t>
    </rPh>
    <rPh sb="22" eb="24">
      <t>バアイ</t>
    </rPh>
    <rPh sb="28" eb="29">
      <t>タッ</t>
    </rPh>
    <rPh sb="31" eb="33">
      <t>ネンブン</t>
    </rPh>
    <rPh sb="34" eb="35">
      <t>ヨク</t>
    </rPh>
    <rPh sb="35" eb="37">
      <t>ネンブン</t>
    </rPh>
    <rPh sb="37" eb="39">
      <t>イゴ</t>
    </rPh>
    <rPh sb="40" eb="42">
      <t>ネンカン</t>
    </rPh>
    <rPh sb="44" eb="45">
      <t>エン</t>
    </rPh>
    <rPh sb="47" eb="49">
      <t>キントウ</t>
    </rPh>
    <rPh sb="49" eb="51">
      <t>ショウキャク</t>
    </rPh>
    <phoneticPr fontId="2"/>
  </si>
  <si>
    <r>
      <rPr>
        <sz val="14"/>
        <color indexed="10"/>
        <rFont val="ＭＳ Ｐゴシック"/>
        <family val="3"/>
        <charset val="128"/>
      </rPr>
      <t>※１　</t>
    </r>
    <r>
      <rPr>
        <sz val="14"/>
        <rFont val="ＭＳ Ｐゴシック"/>
        <family val="3"/>
        <charset val="128"/>
      </rPr>
      <t>法定耐用年数を</t>
    </r>
    <r>
      <rPr>
        <b/>
        <sz val="14"/>
        <rFont val="ＭＳ Ｐゴシック"/>
        <family val="3"/>
        <charset val="128"/>
      </rPr>
      <t>全部</t>
    </r>
    <r>
      <rPr>
        <sz val="14"/>
        <rFont val="ＭＳ Ｐゴシック"/>
        <family val="3"/>
        <charset val="128"/>
      </rPr>
      <t>経過したもの：法定対応年数×２０％</t>
    </r>
    <rPh sb="3" eb="5">
      <t>ホウテイ</t>
    </rPh>
    <rPh sb="5" eb="7">
      <t>タイヨウ</t>
    </rPh>
    <rPh sb="7" eb="9">
      <t>ネンスウ</t>
    </rPh>
    <rPh sb="10" eb="12">
      <t>ゼンブ</t>
    </rPh>
    <rPh sb="12" eb="14">
      <t>ケイカ</t>
    </rPh>
    <rPh sb="19" eb="21">
      <t>ホウテイ</t>
    </rPh>
    <rPh sb="21" eb="23">
      <t>タイオウ</t>
    </rPh>
    <rPh sb="23" eb="25">
      <t>ネンスウ</t>
    </rPh>
    <phoneticPr fontId="2"/>
  </si>
  <si>
    <r>
      <rPr>
        <sz val="14"/>
        <color indexed="10"/>
        <rFont val="ＭＳ Ｐゴシック"/>
        <family val="3"/>
        <charset val="128"/>
      </rPr>
      <t>※２　</t>
    </r>
    <r>
      <rPr>
        <sz val="14"/>
        <rFont val="ＭＳ Ｐゴシック"/>
        <family val="3"/>
        <charset val="128"/>
      </rPr>
      <t>法定耐用年数を</t>
    </r>
    <r>
      <rPr>
        <b/>
        <sz val="14"/>
        <rFont val="ＭＳ Ｐゴシック"/>
        <family val="3"/>
        <charset val="128"/>
      </rPr>
      <t>一部</t>
    </r>
    <r>
      <rPr>
        <sz val="14"/>
        <rFont val="ＭＳ Ｐゴシック"/>
        <family val="3"/>
        <charset val="128"/>
      </rPr>
      <t>経過したもの：法定対応年数－（経過年数×２０％）</t>
    </r>
    <rPh sb="3" eb="5">
      <t>ホウテイ</t>
    </rPh>
    <rPh sb="5" eb="7">
      <t>タイヨウ</t>
    </rPh>
    <rPh sb="7" eb="9">
      <t>ネンスウ</t>
    </rPh>
    <rPh sb="10" eb="12">
      <t>イチブ</t>
    </rPh>
    <rPh sb="12" eb="14">
      <t>ケイカ</t>
    </rPh>
    <rPh sb="19" eb="21">
      <t>ホウテイ</t>
    </rPh>
    <rPh sb="21" eb="23">
      <t>タイオウ</t>
    </rPh>
    <rPh sb="23" eb="25">
      <t>ネンスウ</t>
    </rPh>
    <rPh sb="27" eb="29">
      <t>ケイカ</t>
    </rPh>
    <rPh sb="29" eb="31">
      <t>ネンスウ</t>
    </rPh>
    <phoneticPr fontId="2"/>
  </si>
  <si>
    <t>トラクター</t>
    <phoneticPr fontId="2"/>
  </si>
  <si>
    <r>
      <t>㋭</t>
    </r>
    <r>
      <rPr>
        <sz val="8"/>
        <rFont val="HG丸ｺﾞｼｯｸM-PRO"/>
        <family val="3"/>
        <charset val="128"/>
      </rPr>
      <t>本年分の普通償却費</t>
    </r>
    <rPh sb="1" eb="3">
      <t>ホンネン</t>
    </rPh>
    <rPh sb="3" eb="4">
      <t>ブン</t>
    </rPh>
    <rPh sb="5" eb="7">
      <t>フツウ</t>
    </rPh>
    <rPh sb="7" eb="10">
      <t>ショウキャクヒ</t>
    </rPh>
    <phoneticPr fontId="2"/>
  </si>
  <si>
    <r>
      <t>㋷</t>
    </r>
    <r>
      <rPr>
        <sz val="8"/>
        <rFont val="HG丸ｺﾞｼｯｸM-PRO"/>
        <family val="3"/>
        <charset val="128"/>
      </rPr>
      <t>本年分の必要経費算入額</t>
    </r>
    <rPh sb="1" eb="3">
      <t>ホンネン</t>
    </rPh>
    <rPh sb="3" eb="4">
      <t>ブン</t>
    </rPh>
    <rPh sb="5" eb="7">
      <t>ヒツヨウ</t>
    </rPh>
    <rPh sb="7" eb="9">
      <t>ケイヒ</t>
    </rPh>
    <rPh sb="9" eb="11">
      <t>サンニュウ</t>
    </rPh>
    <rPh sb="11" eb="12">
      <t>ガク</t>
    </rPh>
    <phoneticPr fontId="2"/>
  </si>
  <si>
    <t>◎保存した領収書（明細書）を１枚ずつ見ながら、「収支内訳書の書き方」を</t>
    <rPh sb="1" eb="3">
      <t>ホゾン</t>
    </rPh>
    <rPh sb="5" eb="8">
      <t>リョウシュウショ</t>
    </rPh>
    <rPh sb="9" eb="12">
      <t>メイサイショ</t>
    </rPh>
    <rPh sb="15" eb="16">
      <t>マイ</t>
    </rPh>
    <rPh sb="18" eb="19">
      <t>ミ</t>
    </rPh>
    <rPh sb="24" eb="26">
      <t>シュウシ</t>
    </rPh>
    <rPh sb="26" eb="29">
      <t>ウチワケショ</t>
    </rPh>
    <rPh sb="30" eb="31">
      <t>カ</t>
    </rPh>
    <rPh sb="32" eb="33">
      <t>カタ</t>
    </rPh>
    <phoneticPr fontId="2"/>
  </si>
  <si>
    <t>参考に分類し、「収支内訳書作成明細書」は農協取扱分・農協以外取扱分に</t>
    <phoneticPr fontId="2"/>
  </si>
  <si>
    <t>分け、「動力光熱費」は項目ごと・月ごとに金額を記入します。</t>
    <phoneticPr fontId="2"/>
  </si>
  <si>
    <t>◎作成した明細書から、「収支内訳書」の該当項目に転記していきます。</t>
    <rPh sb="1" eb="3">
      <t>サクセイ</t>
    </rPh>
    <rPh sb="5" eb="8">
      <t>メイサイショ</t>
    </rPh>
    <rPh sb="12" eb="14">
      <t>シュウシ</t>
    </rPh>
    <rPh sb="14" eb="17">
      <t>ウチワケショ</t>
    </rPh>
    <rPh sb="19" eb="21">
      <t>ガイトウ</t>
    </rPh>
    <rPh sb="21" eb="23">
      <t>コウモク</t>
    </rPh>
    <rPh sb="24" eb="26">
      <t>テンキ</t>
    </rPh>
    <phoneticPr fontId="2"/>
  </si>
  <si>
    <t>　「減価償却費の計算のしかた」を参照しながら、所有農機具等ごとに必要項</t>
  </si>
  <si>
    <t>算されますので、当該年分を「減価償却作成明細書」と「収支計算書（裏面）」</t>
  </si>
  <si>
    <t>へ転記してください。</t>
  </si>
  <si>
    <t>　場合は、６台目以上の部分はまとめて記入しても構いません。</t>
  </si>
  <si>
    <t>ウ　年末調整していない他の給与所得額を合計すると２０万円を超える</t>
    <rPh sb="2" eb="4">
      <t>ネンマツ</t>
    </rPh>
    <rPh sb="4" eb="6">
      <t>チョウセイ</t>
    </rPh>
    <rPh sb="11" eb="12">
      <t>ホカ</t>
    </rPh>
    <rPh sb="13" eb="15">
      <t>キュウヨ</t>
    </rPh>
    <rPh sb="15" eb="17">
      <t>ショトク</t>
    </rPh>
    <rPh sb="17" eb="18">
      <t>ガク</t>
    </rPh>
    <rPh sb="19" eb="21">
      <t>ゴウケイ</t>
    </rPh>
    <rPh sb="26" eb="28">
      <t>マンエン</t>
    </rPh>
    <rPh sb="29" eb="30">
      <t>コ</t>
    </rPh>
    <phoneticPr fontId="2"/>
  </si>
  <si>
    <t>①衣料費や食費など家事上の費用、②農業用建物兼住宅について支払った賃借料や固定資産税、修繕費などのうち、住宅部分に対応する費用、③水道料や電気料、燃料費などのうちの含まれている家事分の費用は、必要経費になりません。必要経費の中にこのような費用が含まれている場合には、これらの金額を除外します。　　　　　　　　　　　　　　　　　　　　　　　　　　　　　　　　　　　　　　　※上記の②や③などの費用を家事関連費といいますが、家事関連費の家事分と事業分の区分は、使用面積や保険金額、点灯時間などの適切な基準によって按分して計算します。</t>
    <rPh sb="1" eb="3">
      <t>イリョウ</t>
    </rPh>
    <rPh sb="3" eb="4">
      <t>ヒ</t>
    </rPh>
    <rPh sb="5" eb="7">
      <t>ショクヒ</t>
    </rPh>
    <rPh sb="9" eb="11">
      <t>カジ</t>
    </rPh>
    <rPh sb="11" eb="12">
      <t>ジョウ</t>
    </rPh>
    <rPh sb="13" eb="15">
      <t>ヒヨウ</t>
    </rPh>
    <rPh sb="17" eb="20">
      <t>ノウギョウヨウ</t>
    </rPh>
    <rPh sb="20" eb="22">
      <t>タテモノ</t>
    </rPh>
    <rPh sb="22" eb="23">
      <t>ケン</t>
    </rPh>
    <rPh sb="23" eb="25">
      <t>ジュウタク</t>
    </rPh>
    <rPh sb="29" eb="31">
      <t>シハラ</t>
    </rPh>
    <rPh sb="33" eb="36">
      <t>チンシャクリョウ</t>
    </rPh>
    <rPh sb="37" eb="39">
      <t>コテイ</t>
    </rPh>
    <rPh sb="39" eb="42">
      <t>シサンゼイ</t>
    </rPh>
    <rPh sb="43" eb="46">
      <t>シュウゼンヒ</t>
    </rPh>
    <rPh sb="52" eb="54">
      <t>ジュウタク</t>
    </rPh>
    <rPh sb="54" eb="56">
      <t>ブブン</t>
    </rPh>
    <rPh sb="57" eb="59">
      <t>タイオウ</t>
    </rPh>
    <rPh sb="61" eb="63">
      <t>ヒヨウ</t>
    </rPh>
    <rPh sb="65" eb="68">
      <t>スイドウリョウ</t>
    </rPh>
    <rPh sb="69" eb="71">
      <t>デンキ</t>
    </rPh>
    <rPh sb="71" eb="72">
      <t>リョウ</t>
    </rPh>
    <rPh sb="73" eb="76">
      <t>ネンリョウヒ</t>
    </rPh>
    <rPh sb="82" eb="83">
      <t>フク</t>
    </rPh>
    <rPh sb="88" eb="90">
      <t>カジ</t>
    </rPh>
    <rPh sb="90" eb="91">
      <t>ブン</t>
    </rPh>
    <rPh sb="92" eb="94">
      <t>ヒヨウ</t>
    </rPh>
    <rPh sb="96" eb="98">
      <t>ヒツヨウ</t>
    </rPh>
    <rPh sb="98" eb="100">
      <t>ケイヒ</t>
    </rPh>
    <rPh sb="107" eb="109">
      <t>ヒツヨウ</t>
    </rPh>
    <rPh sb="109" eb="111">
      <t>ケイヒ</t>
    </rPh>
    <rPh sb="112" eb="113">
      <t>ナカ</t>
    </rPh>
    <rPh sb="119" eb="121">
      <t>ヒヨウ</t>
    </rPh>
    <rPh sb="122" eb="123">
      <t>フク</t>
    </rPh>
    <rPh sb="128" eb="130">
      <t>バアイ</t>
    </rPh>
    <rPh sb="137" eb="139">
      <t>キンガク</t>
    </rPh>
    <rPh sb="140" eb="142">
      <t>ジョガイ</t>
    </rPh>
    <rPh sb="186" eb="188">
      <t>ジョウキ</t>
    </rPh>
    <rPh sb="195" eb="197">
      <t>ヒヨウ</t>
    </rPh>
    <rPh sb="198" eb="200">
      <t>カジ</t>
    </rPh>
    <rPh sb="200" eb="202">
      <t>カンレン</t>
    </rPh>
    <rPh sb="202" eb="203">
      <t>ヒ</t>
    </rPh>
    <rPh sb="210" eb="212">
      <t>カジ</t>
    </rPh>
    <rPh sb="212" eb="214">
      <t>カンレン</t>
    </rPh>
    <rPh sb="214" eb="215">
      <t>ヒ</t>
    </rPh>
    <rPh sb="216" eb="218">
      <t>カジ</t>
    </rPh>
    <rPh sb="218" eb="219">
      <t>ブン</t>
    </rPh>
    <rPh sb="220" eb="222">
      <t>ジギョウ</t>
    </rPh>
    <rPh sb="222" eb="223">
      <t>ブン</t>
    </rPh>
    <rPh sb="224" eb="226">
      <t>クブン</t>
    </rPh>
    <rPh sb="228" eb="230">
      <t>シヨウ</t>
    </rPh>
    <rPh sb="230" eb="232">
      <t>メンセキ</t>
    </rPh>
    <rPh sb="233" eb="235">
      <t>ホケン</t>
    </rPh>
    <rPh sb="235" eb="237">
      <t>キンガク</t>
    </rPh>
    <rPh sb="238" eb="240">
      <t>テントウ</t>
    </rPh>
    <rPh sb="240" eb="242">
      <t>ジカン</t>
    </rPh>
    <rPh sb="245" eb="247">
      <t>テキセツ</t>
    </rPh>
    <rPh sb="248" eb="250">
      <t>キジュン</t>
    </rPh>
    <rPh sb="254" eb="256">
      <t>アンブン</t>
    </rPh>
    <rPh sb="258" eb="260">
      <t>ケイサン</t>
    </rPh>
    <phoneticPr fontId="2"/>
  </si>
  <si>
    <t>収支内訳書を提出していただきますので、領収書などは添付する必要はありません。</t>
    <rPh sb="0" eb="2">
      <t>シュウシ</t>
    </rPh>
    <rPh sb="2" eb="5">
      <t>ウチワケショ</t>
    </rPh>
    <rPh sb="6" eb="8">
      <t>テイシュツ</t>
    </rPh>
    <rPh sb="19" eb="22">
      <t>リョウシュウショ</t>
    </rPh>
    <rPh sb="25" eb="27">
      <t>テンプ</t>
    </rPh>
    <rPh sb="29" eb="31">
      <t>ヒツヨウ</t>
    </rPh>
    <phoneticPr fontId="2"/>
  </si>
  <si>
    <t>専従者控除について</t>
    <rPh sb="0" eb="3">
      <t>センジュウシャ</t>
    </rPh>
    <rPh sb="3" eb="5">
      <t>コウジョ</t>
    </rPh>
    <phoneticPr fontId="2"/>
  </si>
  <si>
    <t>④（２月１6日～３月15日）</t>
    <rPh sb="3" eb="4">
      <t>ガツ</t>
    </rPh>
    <rPh sb="6" eb="7">
      <t>ニチ</t>
    </rPh>
    <rPh sb="9" eb="10">
      <t>ガツ</t>
    </rPh>
    <rPh sb="12" eb="13">
      <t>ニチ</t>
    </rPh>
    <phoneticPr fontId="2"/>
  </si>
  <si>
    <t>申告書や収支計算書の控えは必ず保存してください。</t>
    <rPh sb="0" eb="3">
      <t>シンコクショ</t>
    </rPh>
    <rPh sb="4" eb="6">
      <t>シュウシ</t>
    </rPh>
    <rPh sb="6" eb="9">
      <t>ケイサンショ</t>
    </rPh>
    <rPh sb="10" eb="11">
      <t>ヒカエ</t>
    </rPh>
    <rPh sb="13" eb="14">
      <t>カナラ</t>
    </rPh>
    <rPh sb="15" eb="17">
      <t>ホゾン</t>
    </rPh>
    <phoneticPr fontId="2"/>
  </si>
  <si>
    <t>R5年産米の精算金がR6年に入ってから入金された場合どうなるのか。</t>
    <rPh sb="2" eb="3">
      <t>ネン</t>
    </rPh>
    <rPh sb="3" eb="4">
      <t>サン</t>
    </rPh>
    <rPh sb="4" eb="5">
      <t>マイ</t>
    </rPh>
    <rPh sb="6" eb="9">
      <t>セイサンキン</t>
    </rPh>
    <rPh sb="12" eb="13">
      <t>ネン</t>
    </rPh>
    <rPh sb="14" eb="15">
      <t>ハイ</t>
    </rPh>
    <rPh sb="19" eb="21">
      <t>ニュウキン</t>
    </rPh>
    <rPh sb="24" eb="26">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</si>
</sst>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 #,##0_ ;_ * \-#,##0_ ;_ * &quot;-&quot;_ ;_ @_ "/>
    <numFmt numFmtId="176" formatCode="0.000_);[Red]\(0.000\)"/>
    <numFmt numFmtId="177" formatCode="0.000"/>
    <numFmt numFmtId="178" formatCode="?/12"/>
    <numFmt numFmtId="179" formatCode="_ * #,##0.000_ ;_ * \-#,##0.000_ ;_ * &quot;-&quot;???_ ;_ @_ "/>
    <numFmt numFmtId="180" formatCode="#,###"/>
    <numFmt numFmtId="181" formatCode="#,##0_ "/>
    <numFmt numFmtId="182" formatCode="#,##0_);[Red]\(#,##0\)"/>
    <numFmt numFmtId="183" formatCode="#,##0.000_);[Red]\(#,##0.000\)"/>
    <numFmt numFmtId="184" formatCode="0.000_ "/>
    <numFmt numFmtId="185" formatCode="0.000_);\(0.000\)"/>
    <numFmt numFmtId="186" formatCode="0_);[Red]\(0\)"/>
  </numFmts>
  <fonts count="57">
    <font>
      <sz val="11"/>
      <name val="ＭＳ Ｐゴシック"/>
      <family val="3"/>
      <charset val="128"/>
    </font>
    <font>
      <sz val="11"/>
      <name val="ＭＳ Ｐゴシック"/>
      <family val="3"/>
      <charset val="128"/>
    </font>
    <font>
      <sz val="6"/>
      <name val="ＭＳ Ｐゴシック"/>
      <family val="3"/>
      <charset val="128"/>
    </font>
    <font>
      <sz val="12"/>
      <name val="HG丸ｺﾞｼｯｸM-PRO"/>
      <family val="3"/>
      <charset val="128"/>
    </font>
    <font>
      <sz val="14"/>
      <name val="HG丸ｺﾞｼｯｸM-PRO"/>
      <family val="3"/>
      <charset val="128"/>
    </font>
    <font>
      <sz val="16"/>
      <name val="HG丸ｺﾞｼｯｸM-PRO"/>
      <family val="3"/>
      <charset val="128"/>
    </font>
    <font>
      <sz val="11"/>
      <name val="HG丸ｺﾞｼｯｸM-PRO"/>
      <family val="3"/>
      <charset val="128"/>
    </font>
    <font>
      <u/>
      <sz val="12"/>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6"/>
      <name val="HG丸ｺﾞｼｯｸM-PRO"/>
      <family val="3"/>
      <charset val="128"/>
    </font>
    <font>
      <sz val="9"/>
      <color indexed="81"/>
      <name val="ＭＳ Ｐゴシック"/>
      <family val="3"/>
      <charset val="128"/>
    </font>
    <font>
      <sz val="7"/>
      <name val="HG丸ｺﾞｼｯｸM-PRO"/>
      <family val="3"/>
      <charset val="128"/>
    </font>
    <font>
      <sz val="7"/>
      <name val="ＭＳ Ｐゴシック"/>
      <family val="3"/>
      <charset val="128"/>
    </font>
    <font>
      <sz val="9"/>
      <name val="ＭＳ Ｐゴシック"/>
      <family val="3"/>
      <charset val="128"/>
    </font>
    <font>
      <sz val="8"/>
      <name val="ＭＳ Ｐゴシック"/>
      <family val="3"/>
      <charset val="128"/>
    </font>
    <font>
      <sz val="5"/>
      <name val="HG丸ｺﾞｼｯｸM-PRO"/>
      <family val="3"/>
      <charset val="128"/>
    </font>
    <font>
      <b/>
      <sz val="9"/>
      <color indexed="81"/>
      <name val="ＭＳ Ｐゴシック"/>
      <family val="3"/>
      <charset val="128"/>
    </font>
    <font>
      <b/>
      <sz val="9"/>
      <name val="HG丸ｺﾞｼｯｸM-PRO"/>
      <family val="3"/>
      <charset val="128"/>
    </font>
    <font>
      <sz val="10"/>
      <name val="ＭＳ Ｐゴシック"/>
      <family val="3"/>
      <charset val="128"/>
    </font>
    <font>
      <b/>
      <sz val="14"/>
      <name val="HG丸ｺﾞｼｯｸM-PRO"/>
      <family val="3"/>
      <charset val="128"/>
    </font>
    <font>
      <b/>
      <sz val="9"/>
      <color indexed="10"/>
      <name val="ＭＳ Ｐゴシック"/>
      <family val="3"/>
      <charset val="128"/>
    </font>
    <font>
      <sz val="11"/>
      <color indexed="81"/>
      <name val="HG丸ｺﾞｼｯｸM-PRO"/>
      <family val="3"/>
      <charset val="128"/>
    </font>
    <font>
      <sz val="15"/>
      <color indexed="81"/>
      <name val="HG丸ｺﾞｼｯｸM-PRO"/>
      <family val="3"/>
      <charset val="128"/>
    </font>
    <font>
      <b/>
      <sz val="12"/>
      <name val="HG丸ｺﾞｼｯｸM-PRO"/>
      <family val="3"/>
      <charset val="128"/>
    </font>
    <font>
      <b/>
      <sz val="11"/>
      <name val="HG丸ｺﾞｼｯｸM-PRO"/>
      <family val="3"/>
      <charset val="128"/>
    </font>
    <font>
      <sz val="11"/>
      <color indexed="10"/>
      <name val="HG丸ｺﾞｼｯｸM-PRO"/>
      <family val="3"/>
      <charset val="128"/>
    </font>
    <font>
      <b/>
      <sz val="11"/>
      <color indexed="10"/>
      <name val="HG丸ｺﾞｼｯｸM-PRO"/>
      <family val="3"/>
      <charset val="128"/>
    </font>
    <font>
      <sz val="10.5"/>
      <name val="HG丸ｺﾞｼｯｸM-PRO"/>
      <family val="3"/>
      <charset val="128"/>
    </font>
    <font>
      <b/>
      <sz val="11"/>
      <color indexed="81"/>
      <name val="HG丸ｺﾞｼｯｸM-PRO"/>
      <family val="3"/>
      <charset val="128"/>
    </font>
    <font>
      <b/>
      <u/>
      <sz val="11"/>
      <color indexed="81"/>
      <name val="HG丸ｺﾞｼｯｸM-PRO"/>
      <family val="3"/>
      <charset val="128"/>
    </font>
    <font>
      <u/>
      <sz val="9"/>
      <name val="HG丸ｺﾞｼｯｸM-PRO"/>
      <family val="3"/>
      <charset val="128"/>
    </font>
    <font>
      <sz val="11"/>
      <color indexed="10"/>
      <name val="ＭＳ Ｐゴシック"/>
      <family val="3"/>
      <charset val="128"/>
    </font>
    <font>
      <sz val="12"/>
      <name val="ＭＳ Ｐゴシック"/>
      <family val="3"/>
      <charset val="128"/>
    </font>
    <font>
      <sz val="11"/>
      <color indexed="30"/>
      <name val="HG丸ｺﾞｼｯｸM-PRO"/>
      <family val="3"/>
      <charset val="128"/>
    </font>
    <font>
      <b/>
      <u/>
      <sz val="12"/>
      <name val="HG丸ｺﾞｼｯｸM-PRO"/>
      <family val="3"/>
      <charset val="128"/>
    </font>
    <font>
      <sz val="12"/>
      <color indexed="10"/>
      <name val="HG丸ｺﾞｼｯｸM-PRO"/>
      <family val="3"/>
      <charset val="128"/>
    </font>
    <font>
      <b/>
      <u/>
      <sz val="12"/>
      <color indexed="10"/>
      <name val="HG丸ｺﾞｼｯｸM-PRO"/>
      <family val="3"/>
      <charset val="128"/>
    </font>
    <font>
      <b/>
      <sz val="12"/>
      <color indexed="10"/>
      <name val="HG丸ｺﾞｼｯｸM-PRO"/>
      <family val="3"/>
      <charset val="128"/>
    </font>
    <font>
      <sz val="13"/>
      <name val="HG丸ｺﾞｼｯｸM-PRO"/>
      <family val="3"/>
      <charset val="128"/>
    </font>
    <font>
      <sz val="14"/>
      <name val="ＭＳ Ｐゴシック"/>
      <family val="3"/>
      <charset val="128"/>
    </font>
    <font>
      <b/>
      <sz val="10"/>
      <color indexed="10"/>
      <name val="ＭＳ Ｐゴシック"/>
      <family val="3"/>
      <charset val="128"/>
    </font>
    <font>
      <sz val="14"/>
      <color indexed="10"/>
      <name val="ＭＳ Ｐゴシック"/>
      <family val="3"/>
      <charset val="128"/>
    </font>
    <font>
      <sz val="13"/>
      <name val="ＭＳ Ｐゴシック"/>
      <family val="3"/>
      <charset val="128"/>
    </font>
    <font>
      <b/>
      <sz val="12"/>
      <color indexed="10"/>
      <name val="ＭＳ Ｐゴシック"/>
      <family val="3"/>
      <charset val="128"/>
    </font>
    <font>
      <b/>
      <sz val="14"/>
      <color indexed="10"/>
      <name val="ＭＳ Ｐゴシック"/>
      <family val="3"/>
      <charset val="128"/>
    </font>
    <font>
      <sz val="16"/>
      <name val="ＭＳ Ｐゴシック"/>
      <family val="3"/>
      <charset val="128"/>
    </font>
    <font>
      <b/>
      <sz val="14"/>
      <name val="ＭＳ Ｐゴシック"/>
      <family val="3"/>
      <charset val="128"/>
    </font>
    <font>
      <b/>
      <sz val="11"/>
      <name val="ＭＳ Ｐゴシック"/>
      <family val="3"/>
      <charset val="128"/>
    </font>
    <font>
      <b/>
      <sz val="14"/>
      <color indexed="10"/>
      <name val="ＭＳ Ｐゴシック"/>
      <family val="3"/>
      <charset val="128"/>
    </font>
    <font>
      <sz val="14"/>
      <color indexed="81"/>
      <name val="HG丸ｺﾞｼｯｸM-PRO"/>
      <family val="3"/>
      <charset val="128"/>
    </font>
    <font>
      <sz val="14"/>
      <color indexed="10"/>
      <name val="HG丸ｺﾞｼｯｸM-PRO"/>
      <family val="3"/>
      <charset val="128"/>
    </font>
    <font>
      <sz val="14"/>
      <color indexed="57"/>
      <name val="HG丸ｺﾞｼｯｸM-PRO"/>
      <family val="3"/>
      <charset val="128"/>
    </font>
    <font>
      <u/>
      <sz val="11"/>
      <color theme="10"/>
      <name val="ＭＳ Ｐゴシック"/>
      <family val="3"/>
      <charset val="128"/>
    </font>
    <font>
      <sz val="9"/>
      <color theme="0"/>
      <name val="HG丸ｺﾞｼｯｸM-PRO"/>
      <family val="3"/>
      <charset val="128"/>
    </font>
    <font>
      <b/>
      <sz val="9"/>
      <color indexed="81"/>
      <name val="MS P ゴシック"/>
      <family val="3"/>
      <charset val="128"/>
    </font>
  </fonts>
  <fills count="9">
    <fill>
      <patternFill patternType="none"/>
    </fill>
    <fill>
      <patternFill patternType="gray125"/>
    </fill>
    <fill>
      <patternFill patternType="mediumGray"/>
    </fill>
    <fill>
      <patternFill patternType="solid">
        <fgColor indexed="11"/>
        <bgColor indexed="64"/>
      </patternFill>
    </fill>
    <fill>
      <patternFill patternType="solid">
        <fgColor indexed="42"/>
        <bgColor indexed="64"/>
      </patternFill>
    </fill>
    <fill>
      <patternFill patternType="solid">
        <fgColor indexed="26"/>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bottom style="thin">
        <color indexed="64"/>
      </bottom>
      <diagonal style="thin">
        <color indexed="64"/>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double">
        <color indexed="10"/>
      </left>
      <right style="double">
        <color indexed="10"/>
      </right>
      <top style="double">
        <color indexed="10"/>
      </top>
      <bottom/>
      <diagonal/>
    </border>
    <border>
      <left style="double">
        <color indexed="10"/>
      </left>
      <right style="double">
        <color indexed="10"/>
      </right>
      <top/>
      <bottom style="double">
        <color indexed="1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54"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1181">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pplyBorder="1" applyAlignment="1">
      <alignment horizontal="center"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0" xfId="0" applyFont="1" applyBorder="1">
      <alignment vertical="center"/>
    </xf>
    <xf numFmtId="0" fontId="3" fillId="0" borderId="5" xfId="0" applyFont="1" applyBorder="1">
      <alignment vertical="center"/>
    </xf>
    <xf numFmtId="0" fontId="3" fillId="0" borderId="0" xfId="0" applyFont="1" applyBorder="1" applyAlignment="1">
      <alignment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vertical="center"/>
    </xf>
    <xf numFmtId="0" fontId="3" fillId="0" borderId="7" xfId="0" applyFont="1" applyBorder="1">
      <alignment vertical="center"/>
    </xf>
    <xf numFmtId="0" fontId="3" fillId="0" borderId="8" xfId="0" applyFont="1" applyBorder="1">
      <alignment vertical="center"/>
    </xf>
    <xf numFmtId="0" fontId="3" fillId="0" borderId="8" xfId="0" applyFont="1" applyBorder="1" applyAlignment="1">
      <alignment horizontal="center" vertical="center"/>
    </xf>
    <xf numFmtId="0" fontId="3" fillId="0" borderId="4" xfId="0" applyFont="1" applyBorder="1">
      <alignment vertical="center"/>
    </xf>
    <xf numFmtId="0" fontId="3" fillId="0" borderId="6" xfId="0" applyFont="1" applyBorder="1" applyAlignment="1">
      <alignment vertical="center"/>
    </xf>
    <xf numFmtId="0" fontId="3" fillId="0" borderId="6" xfId="0" applyFont="1" applyBorder="1">
      <alignment vertical="center"/>
    </xf>
    <xf numFmtId="3" fontId="4" fillId="0" borderId="7" xfId="0" applyNumberFormat="1" applyFont="1" applyBorder="1" applyAlignment="1">
      <alignment horizontal="center" vertical="center"/>
    </xf>
    <xf numFmtId="0" fontId="3" fillId="0" borderId="7" xfId="0" applyFont="1" applyBorder="1" applyAlignment="1">
      <alignment vertical="center" shrinkToFit="1"/>
    </xf>
    <xf numFmtId="0" fontId="3" fillId="0" borderId="7" xfId="0" applyFont="1" applyBorder="1" applyAlignment="1">
      <alignment horizontal="center" vertical="center" shrinkToFit="1"/>
    </xf>
    <xf numFmtId="0" fontId="3" fillId="0" borderId="8" xfId="0" applyFont="1" applyBorder="1" applyAlignment="1">
      <alignment vertical="center"/>
    </xf>
    <xf numFmtId="0" fontId="3" fillId="0" borderId="2" xfId="0" applyFont="1" applyBorder="1" applyAlignment="1">
      <alignment horizontal="distributed" vertical="center" justifyLastLine="1"/>
    </xf>
    <xf numFmtId="0" fontId="3" fillId="0" borderId="9" xfId="0" applyFont="1" applyBorder="1" applyAlignment="1">
      <alignment vertical="center"/>
    </xf>
    <xf numFmtId="0" fontId="3" fillId="0" borderId="10"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horizontal="right" vertical="center" shrinkToFit="1"/>
    </xf>
    <xf numFmtId="0" fontId="3" fillId="0" borderId="0" xfId="0" applyFont="1" applyBorder="1" applyAlignment="1">
      <alignment horizontal="right" vertical="center" shrinkToFit="1"/>
    </xf>
    <xf numFmtId="0" fontId="3" fillId="0" borderId="5" xfId="0" applyFont="1" applyBorder="1" applyAlignment="1">
      <alignment vertical="center" shrinkToFit="1"/>
    </xf>
    <xf numFmtId="0" fontId="3" fillId="0" borderId="0" xfId="0" applyFont="1" applyBorder="1" applyAlignment="1">
      <alignment horizontal="distributed" vertical="center" justifyLastLine="1"/>
    </xf>
    <xf numFmtId="0" fontId="3" fillId="0" borderId="0" xfId="0" applyFont="1" applyBorder="1" applyAlignment="1">
      <alignment horizontal="center" vertical="center" justifyLastLine="1"/>
    </xf>
    <xf numFmtId="0" fontId="3" fillId="0" borderId="10" xfId="0" applyFont="1" applyBorder="1">
      <alignment vertical="center"/>
    </xf>
    <xf numFmtId="0" fontId="3" fillId="0" borderId="9" xfId="0" applyFont="1" applyBorder="1">
      <alignment vertical="center"/>
    </xf>
    <xf numFmtId="0" fontId="3" fillId="0" borderId="11" xfId="0" applyFont="1" applyBorder="1">
      <alignment vertical="center"/>
    </xf>
    <xf numFmtId="0" fontId="3" fillId="0" borderId="12" xfId="0" applyFont="1" applyBorder="1">
      <alignment vertical="center"/>
    </xf>
    <xf numFmtId="0" fontId="6" fillId="0" borderId="0" xfId="0" applyFont="1">
      <alignment vertical="center"/>
    </xf>
    <xf numFmtId="0" fontId="4"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vertical="center"/>
    </xf>
    <xf numFmtId="0" fontId="9" fillId="0" borderId="0" xfId="0" applyFont="1" applyAlignment="1">
      <alignment vertical="center" wrapText="1"/>
    </xf>
    <xf numFmtId="0" fontId="9" fillId="0" borderId="0" xfId="0" applyFont="1" applyProtection="1">
      <alignment vertical="center"/>
    </xf>
    <xf numFmtId="0" fontId="6" fillId="0" borderId="0" xfId="0" applyFont="1" applyProtection="1">
      <alignment vertical="center"/>
    </xf>
    <xf numFmtId="176" fontId="6" fillId="0" borderId="0" xfId="0" applyNumberFormat="1" applyFont="1" applyProtection="1">
      <alignment vertical="center"/>
    </xf>
    <xf numFmtId="0" fontId="9" fillId="0" borderId="0" xfId="0" applyFont="1" applyAlignment="1" applyProtection="1">
      <alignment vertical="center"/>
    </xf>
    <xf numFmtId="0" fontId="9" fillId="0" borderId="0" xfId="0" applyFont="1" applyAlignment="1" applyProtection="1">
      <alignment horizontal="center" vertical="center"/>
    </xf>
    <xf numFmtId="0" fontId="9" fillId="0" borderId="0" xfId="0" applyFont="1" applyBorder="1" applyAlignment="1">
      <alignment vertical="center"/>
    </xf>
    <xf numFmtId="0" fontId="6" fillId="0" borderId="4" xfId="0" applyFont="1" applyBorder="1">
      <alignment vertical="center"/>
    </xf>
    <xf numFmtId="0" fontId="3" fillId="0" borderId="13" xfId="0" applyFont="1" applyBorder="1" applyAlignment="1">
      <alignment vertical="center"/>
    </xf>
    <xf numFmtId="0" fontId="3" fillId="0" borderId="14" xfId="0" applyFont="1" applyBorder="1" applyAlignment="1">
      <alignment vertical="center"/>
    </xf>
    <xf numFmtId="41" fontId="3" fillId="0" borderId="14" xfId="0" applyNumberFormat="1" applyFont="1" applyBorder="1" applyAlignment="1">
      <alignment vertical="center"/>
    </xf>
    <xf numFmtId="0" fontId="3" fillId="0" borderId="15" xfId="0" applyFont="1" applyBorder="1" applyAlignment="1">
      <alignment vertical="center"/>
    </xf>
    <xf numFmtId="0" fontId="3" fillId="0" borderId="2" xfId="0" applyFont="1" applyBorder="1" applyAlignment="1">
      <alignment horizontal="right" vertical="center" shrinkToFit="1"/>
    </xf>
    <xf numFmtId="0" fontId="3" fillId="0" borderId="0" xfId="0" applyFont="1" applyBorder="1" applyAlignment="1" applyProtection="1">
      <alignment vertical="center"/>
      <protection locked="0"/>
    </xf>
    <xf numFmtId="0" fontId="5" fillId="0" borderId="0" xfId="0" applyFont="1" applyAlignment="1">
      <alignment horizontal="center" vertical="center"/>
    </xf>
    <xf numFmtId="0" fontId="8" fillId="0" borderId="4" xfId="0" applyFont="1" applyBorder="1" applyAlignment="1">
      <alignment vertical="center"/>
    </xf>
    <xf numFmtId="0" fontId="8" fillId="0" borderId="0"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0" xfId="0" applyFont="1" applyBorder="1" applyAlignment="1">
      <alignment vertical="center" wrapText="1"/>
    </xf>
    <xf numFmtId="0" fontId="8" fillId="0" borderId="0" xfId="0" applyFont="1" applyFill="1" applyBorder="1" applyAlignment="1">
      <alignment horizontal="center" vertical="distributed" textRotation="255" justifyLastLine="1"/>
    </xf>
    <xf numFmtId="0" fontId="8" fillId="0" borderId="0" xfId="0" applyFont="1" applyFill="1" applyBorder="1" applyAlignment="1">
      <alignment vertical="center"/>
    </xf>
    <xf numFmtId="0" fontId="20" fillId="0" borderId="0" xfId="0" applyFont="1" applyFill="1" applyBorder="1" applyAlignment="1">
      <alignment vertical="center"/>
    </xf>
    <xf numFmtId="0" fontId="3" fillId="0" borderId="18" xfId="0" applyFont="1" applyBorder="1">
      <alignment vertical="center"/>
    </xf>
    <xf numFmtId="0" fontId="3" fillId="0" borderId="19" xfId="0" applyFont="1" applyBorder="1">
      <alignment vertical="center"/>
    </xf>
    <xf numFmtId="0" fontId="3" fillId="0" borderId="16" xfId="0" applyFont="1" applyBorder="1">
      <alignment vertical="center"/>
    </xf>
    <xf numFmtId="0" fontId="3" fillId="0" borderId="20" xfId="0" applyFont="1" applyBorder="1">
      <alignment vertical="center"/>
    </xf>
    <xf numFmtId="0" fontId="3" fillId="0" borderId="20" xfId="0" applyFont="1" applyBorder="1" applyAlignment="1">
      <alignment horizontal="distributed" vertical="center" justifyLastLine="1"/>
    </xf>
    <xf numFmtId="0" fontId="3" fillId="0" borderId="0" xfId="0" applyFont="1" applyAlignment="1">
      <alignment vertical="center"/>
    </xf>
    <xf numFmtId="0" fontId="3" fillId="0" borderId="2"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2" xfId="0" applyFont="1" applyBorder="1" applyAlignment="1">
      <alignment horizontal="center" vertical="center"/>
    </xf>
    <xf numFmtId="0" fontId="6" fillId="0" borderId="0" xfId="0" applyFont="1" applyAlignment="1">
      <alignment vertical="center"/>
    </xf>
    <xf numFmtId="0" fontId="6" fillId="0" borderId="0" xfId="0" applyFont="1" applyBorder="1">
      <alignment vertical="center"/>
    </xf>
    <xf numFmtId="0" fontId="6" fillId="0" borderId="0" xfId="0" applyFont="1" applyAlignment="1">
      <alignment horizontal="right" vertical="center"/>
    </xf>
    <xf numFmtId="0" fontId="8" fillId="0" borderId="0" xfId="0" applyFont="1" applyAlignment="1">
      <alignment vertical="center" wrapText="1"/>
    </xf>
    <xf numFmtId="0" fontId="3" fillId="0" borderId="0" xfId="0" applyFont="1" applyAlignment="1" applyProtection="1">
      <alignment vertical="center"/>
    </xf>
    <xf numFmtId="0" fontId="3" fillId="0" borderId="2" xfId="0" applyFont="1" applyBorder="1" applyAlignment="1">
      <alignment horizontal="left" vertical="center"/>
    </xf>
    <xf numFmtId="0" fontId="5" fillId="0" borderId="0" xfId="0" applyFont="1" applyAlignment="1">
      <alignment vertical="center"/>
    </xf>
    <xf numFmtId="0" fontId="3" fillId="0" borderId="0" xfId="0" applyFont="1" applyAlignment="1">
      <alignment horizontal="left" vertical="center"/>
    </xf>
    <xf numFmtId="0" fontId="0" fillId="0" borderId="7" xfId="0" applyBorder="1" applyAlignment="1">
      <alignment horizontal="center" vertical="center"/>
    </xf>
    <xf numFmtId="0" fontId="20" fillId="0" borderId="6" xfId="0" applyFont="1" applyBorder="1" applyAlignment="1">
      <alignment horizontal="right" vertical="center"/>
    </xf>
    <xf numFmtId="0" fontId="20" fillId="0" borderId="6" xfId="0" applyFont="1" applyBorder="1" applyAlignment="1">
      <alignment horizontal="center" vertical="center"/>
    </xf>
    <xf numFmtId="0" fontId="20" fillId="0" borderId="0" xfId="0" applyFont="1" applyBorder="1" applyAlignment="1">
      <alignment horizontal="right" vertical="center"/>
    </xf>
    <xf numFmtId="0" fontId="20" fillId="0" borderId="6" xfId="0" applyFont="1" applyBorder="1" applyAlignment="1">
      <alignment horizontal="right" vertical="center" wrapText="1"/>
    </xf>
    <xf numFmtId="181" fontId="34" fillId="0" borderId="21" xfId="0" applyNumberFormat="1" applyFont="1" applyBorder="1" applyAlignment="1">
      <alignment horizontal="center" vertical="center"/>
    </xf>
    <xf numFmtId="182" fontId="34" fillId="0" borderId="22" xfId="0" applyNumberFormat="1" applyFont="1" applyBorder="1" applyAlignment="1">
      <alignment horizontal="center" vertical="center"/>
    </xf>
    <xf numFmtId="183" fontId="34" fillId="0" borderId="22" xfId="0" applyNumberFormat="1" applyFont="1" applyBorder="1" applyAlignment="1">
      <alignment horizontal="center" vertical="center"/>
    </xf>
    <xf numFmtId="0" fontId="20" fillId="0" borderId="6" xfId="0" applyFont="1" applyBorder="1">
      <alignment vertical="center"/>
    </xf>
    <xf numFmtId="0" fontId="20" fillId="0" borderId="8" xfId="0" applyFont="1" applyBorder="1">
      <alignment vertical="center"/>
    </xf>
    <xf numFmtId="183" fontId="34" fillId="0" borderId="23" xfId="0" applyNumberFormat="1" applyFont="1" applyBorder="1" applyAlignment="1">
      <alignment horizontal="center" vertical="center"/>
    </xf>
    <xf numFmtId="0" fontId="0" fillId="0" borderId="7" xfId="0" applyBorder="1" applyAlignment="1">
      <alignment horizontal="right" vertical="center"/>
    </xf>
    <xf numFmtId="184" fontId="6" fillId="0" borderId="0" xfId="0" applyNumberFormat="1" applyFont="1">
      <alignment vertical="center"/>
    </xf>
    <xf numFmtId="185" fontId="6" fillId="0" borderId="0" xfId="0" applyNumberFormat="1" applyFont="1">
      <alignment vertical="center"/>
    </xf>
    <xf numFmtId="176" fontId="6" fillId="0" borderId="0" xfId="0" applyNumberFormat="1" applyFont="1">
      <alignment vertical="center"/>
    </xf>
    <xf numFmtId="0" fontId="9" fillId="0" borderId="0" xfId="0" applyFont="1" applyAlignment="1" applyProtection="1">
      <alignment vertical="center" shrinkToFit="1"/>
    </xf>
    <xf numFmtId="176" fontId="9" fillId="0" borderId="0" xfId="0" applyNumberFormat="1" applyFont="1" applyProtection="1">
      <alignment vertical="center"/>
    </xf>
    <xf numFmtId="0" fontId="9" fillId="0" borderId="0" xfId="0" applyFont="1" applyBorder="1">
      <alignment vertical="center"/>
    </xf>
    <xf numFmtId="0" fontId="0" fillId="0" borderId="6" xfId="0" applyBorder="1" applyAlignment="1">
      <alignment horizontal="right" vertical="center"/>
    </xf>
    <xf numFmtId="0" fontId="0" fillId="0" borderId="8" xfId="0" applyBorder="1" applyAlignment="1">
      <alignment horizontal="right" vertical="center"/>
    </xf>
    <xf numFmtId="0" fontId="6" fillId="0" borderId="0" xfId="0" applyFont="1" applyAlignment="1">
      <alignment horizontal="center" vertical="center"/>
    </xf>
    <xf numFmtId="0" fontId="11" fillId="0" borderId="0" xfId="0" applyFont="1">
      <alignment vertical="center"/>
    </xf>
    <xf numFmtId="0" fontId="8" fillId="2" borderId="0" xfId="0" applyFont="1" applyFill="1">
      <alignment vertical="center"/>
    </xf>
    <xf numFmtId="49" fontId="3" fillId="0" borderId="0" xfId="0" applyNumberFormat="1" applyFont="1" applyAlignment="1">
      <alignment horizontal="center" vertical="center"/>
    </xf>
    <xf numFmtId="180" fontId="6" fillId="0" borderId="0" xfId="0" applyNumberFormat="1" applyFont="1" applyAlignment="1">
      <alignment vertical="center"/>
    </xf>
    <xf numFmtId="0" fontId="8" fillId="0" borderId="0" xfId="0" applyFont="1" applyAlignment="1" applyProtection="1">
      <alignment vertical="center" shrinkToFit="1"/>
      <protection locked="0"/>
    </xf>
    <xf numFmtId="181" fontId="34" fillId="0" borderId="21" xfId="0" applyNumberFormat="1" applyFont="1" applyFill="1" applyBorder="1" applyAlignment="1">
      <alignment horizontal="center" vertical="center"/>
    </xf>
    <xf numFmtId="182" fontId="34" fillId="0" borderId="22" xfId="0" applyNumberFormat="1" applyFont="1" applyFill="1" applyBorder="1" applyAlignment="1">
      <alignment horizontal="center" vertical="center"/>
    </xf>
    <xf numFmtId="183" fontId="34" fillId="0" borderId="22" xfId="0" applyNumberFormat="1" applyFont="1" applyFill="1" applyBorder="1" applyAlignment="1">
      <alignment horizontal="center" vertical="center"/>
    </xf>
    <xf numFmtId="183" fontId="34" fillId="0" borderId="23" xfId="0" applyNumberFormat="1" applyFont="1" applyFill="1" applyBorder="1" applyAlignment="1">
      <alignment horizontal="center" vertical="center"/>
    </xf>
    <xf numFmtId="0" fontId="34" fillId="0" borderId="0" xfId="0" applyFont="1" applyBorder="1" applyAlignment="1">
      <alignment horizontal="center" vertical="center" wrapText="1"/>
    </xf>
    <xf numFmtId="181" fontId="34" fillId="0" borderId="0" xfId="0" applyNumberFormat="1" applyFont="1" applyBorder="1" applyAlignment="1">
      <alignment horizontal="center" vertical="center" wrapText="1"/>
    </xf>
    <xf numFmtId="181" fontId="34" fillId="0" borderId="0" xfId="0" applyNumberFormat="1" applyFont="1" applyBorder="1" applyAlignment="1">
      <alignment vertical="center"/>
    </xf>
    <xf numFmtId="182" fontId="34" fillId="0" borderId="0" xfId="0" applyNumberFormat="1" applyFont="1" applyBorder="1" applyAlignment="1">
      <alignment horizontal="center" vertical="center"/>
    </xf>
    <xf numFmtId="183" fontId="34" fillId="0" borderId="0" xfId="0" applyNumberFormat="1" applyFont="1" applyBorder="1" applyAlignment="1">
      <alignment horizontal="center" vertical="center"/>
    </xf>
    <xf numFmtId="181" fontId="34" fillId="0" borderId="0" xfId="0" applyNumberFormat="1" applyFont="1" applyFill="1" applyBorder="1" applyAlignment="1">
      <alignment vertical="center"/>
    </xf>
    <xf numFmtId="182" fontId="34" fillId="0" borderId="0" xfId="0" applyNumberFormat="1" applyFont="1" applyFill="1" applyBorder="1" applyAlignment="1">
      <alignment horizontal="center" vertical="center"/>
    </xf>
    <xf numFmtId="183" fontId="34" fillId="0" borderId="0" xfId="0" applyNumberFormat="1" applyFont="1" applyFill="1" applyBorder="1" applyAlignment="1">
      <alignment horizontal="center" vertical="center"/>
    </xf>
    <xf numFmtId="0" fontId="3" fillId="0" borderId="1" xfId="0" applyFont="1" applyBorder="1" applyAlignment="1" applyProtection="1">
      <alignment horizontal="right" vertical="center" shrinkToFit="1"/>
      <protection locked="0"/>
    </xf>
    <xf numFmtId="0" fontId="3" fillId="0" borderId="4" xfId="0" applyFont="1" applyBorder="1" applyAlignment="1" applyProtection="1">
      <alignment horizontal="right" vertical="center" shrinkToFit="1"/>
      <protection locked="0"/>
    </xf>
    <xf numFmtId="0" fontId="3" fillId="0" borderId="4" xfId="0" applyFont="1" applyBorder="1" applyAlignment="1" applyProtection="1">
      <alignment horizontal="distributed" vertical="center" justifyLastLine="1" shrinkToFit="1"/>
      <protection locked="0"/>
    </xf>
    <xf numFmtId="0" fontId="34" fillId="0" borderId="0" xfId="0" applyFont="1">
      <alignment vertical="center"/>
    </xf>
    <xf numFmtId="0" fontId="34" fillId="0" borderId="21" xfId="0" applyFont="1" applyBorder="1" applyAlignment="1">
      <alignment horizontal="center" vertical="center"/>
    </xf>
    <xf numFmtId="186" fontId="34" fillId="0" borderId="22" xfId="0" applyNumberFormat="1" applyFont="1" applyBorder="1" applyAlignment="1">
      <alignment horizontal="center" vertical="center"/>
    </xf>
    <xf numFmtId="184" fontId="34" fillId="0" borderId="22" xfId="0" applyNumberFormat="1" applyFont="1" applyBorder="1" applyAlignment="1">
      <alignment horizontal="center" vertical="center"/>
    </xf>
    <xf numFmtId="184" fontId="34" fillId="0" borderId="23" xfId="0" applyNumberFormat="1" applyFont="1" applyBorder="1" applyAlignment="1">
      <alignment horizontal="center" vertical="center"/>
    </xf>
    <xf numFmtId="0" fontId="3" fillId="0" borderId="0" xfId="0" applyFont="1" applyBorder="1" applyAlignment="1" applyProtection="1">
      <alignment horizontal="distributed" vertical="center"/>
      <protection locked="0"/>
    </xf>
    <xf numFmtId="41" fontId="3" fillId="0" borderId="2" xfId="2" applyNumberFormat="1" applyFont="1" applyBorder="1" applyAlignment="1">
      <alignment horizontal="right" vertical="center"/>
    </xf>
    <xf numFmtId="41" fontId="3" fillId="0" borderId="0" xfId="2" applyNumberFormat="1" applyFont="1" applyBorder="1" applyAlignment="1">
      <alignment horizontal="right" vertical="center"/>
    </xf>
    <xf numFmtId="0" fontId="3" fillId="0" borderId="0" xfId="0" applyFont="1" applyBorder="1" applyAlignment="1" applyProtection="1">
      <alignment horizontal="center" vertical="center"/>
      <protection locked="0"/>
    </xf>
    <xf numFmtId="0" fontId="3" fillId="0" borderId="2" xfId="0" applyFont="1" applyBorder="1" applyAlignment="1" applyProtection="1">
      <alignment vertical="center"/>
      <protection locked="0"/>
    </xf>
    <xf numFmtId="41" fontId="3" fillId="0" borderId="0" xfId="0" applyNumberFormat="1" applyFont="1" applyBorder="1" applyAlignment="1" applyProtection="1">
      <alignment vertical="center"/>
      <protection locked="0"/>
    </xf>
    <xf numFmtId="0" fontId="0" fillId="0" borderId="0" xfId="0" applyFont="1">
      <alignment vertical="center"/>
    </xf>
    <xf numFmtId="0" fontId="41" fillId="0" borderId="0" xfId="0" applyFont="1">
      <alignment vertical="center"/>
    </xf>
    <xf numFmtId="0" fontId="41" fillId="3" borderId="0" xfId="0" applyFont="1" applyFill="1" applyAlignment="1">
      <alignment horizontal="right" vertical="center"/>
    </xf>
    <xf numFmtId="0" fontId="41" fillId="3" borderId="0" xfId="0" applyFont="1" applyFill="1">
      <alignment vertical="center"/>
    </xf>
    <xf numFmtId="0" fontId="41" fillId="4" borderId="0" xfId="0" applyFont="1" applyFill="1" applyAlignment="1">
      <alignment horizontal="right" vertical="center"/>
    </xf>
    <xf numFmtId="0" fontId="41" fillId="4" borderId="0" xfId="0" applyFont="1" applyFill="1">
      <alignment vertical="center"/>
    </xf>
    <xf numFmtId="0" fontId="44" fillId="0" borderId="0" xfId="0" applyFont="1" applyAlignment="1">
      <alignment horizontal="right" vertical="center"/>
    </xf>
    <xf numFmtId="0" fontId="44" fillId="0" borderId="0" xfId="0" applyFont="1">
      <alignment vertical="center"/>
    </xf>
    <xf numFmtId="0" fontId="44" fillId="3" borderId="24" xfId="0" applyFont="1" applyFill="1" applyBorder="1" applyProtection="1">
      <alignment vertical="center"/>
      <protection locked="0"/>
    </xf>
    <xf numFmtId="0" fontId="8" fillId="0" borderId="25" xfId="0" applyFont="1" applyBorder="1">
      <alignment vertical="center"/>
    </xf>
    <xf numFmtId="0" fontId="8" fillId="0" borderId="26" xfId="0" applyFont="1" applyBorder="1">
      <alignment vertical="center"/>
    </xf>
    <xf numFmtId="181" fontId="34" fillId="0" borderId="27" xfId="0" applyNumberFormat="1" applyFont="1" applyFill="1" applyBorder="1" applyAlignment="1">
      <alignment horizontal="center" vertical="center"/>
    </xf>
    <xf numFmtId="0" fontId="34" fillId="0" borderId="27" xfId="0" applyFont="1" applyBorder="1" applyAlignment="1">
      <alignment horizontal="center" vertical="center"/>
    </xf>
    <xf numFmtId="181" fontId="34" fillId="0" borderId="27" xfId="0" applyNumberFormat="1" applyFont="1" applyBorder="1" applyAlignment="1">
      <alignment horizontal="center" vertical="center"/>
    </xf>
    <xf numFmtId="0" fontId="20" fillId="0" borderId="0" xfId="0" applyFont="1" applyBorder="1">
      <alignment vertical="center"/>
    </xf>
    <xf numFmtId="0" fontId="0" fillId="0" borderId="0" xfId="0" applyFont="1" applyBorder="1" applyAlignment="1">
      <alignment horizontal="center" vertical="center"/>
    </xf>
    <xf numFmtId="0" fontId="34" fillId="0" borderId="0" xfId="0" applyFont="1" applyBorder="1" applyAlignment="1">
      <alignment horizontal="center" vertical="center"/>
    </xf>
    <xf numFmtId="0" fontId="34" fillId="0" borderId="0" xfId="0" applyFont="1" applyFill="1" applyBorder="1" applyAlignment="1" applyProtection="1">
      <alignment horizontal="center" vertical="center"/>
      <protection locked="0"/>
    </xf>
    <xf numFmtId="0" fontId="34" fillId="0" borderId="0" xfId="0" applyFont="1" applyBorder="1" applyAlignment="1">
      <alignment vertical="center"/>
    </xf>
    <xf numFmtId="38" fontId="34" fillId="0" borderId="0" xfId="2" applyFont="1" applyBorder="1" applyAlignment="1">
      <alignment vertical="center"/>
    </xf>
    <xf numFmtId="0" fontId="34" fillId="0" borderId="0" xfId="0" applyFont="1" applyFill="1" applyBorder="1" applyAlignment="1">
      <alignment horizontal="center" vertical="center"/>
    </xf>
    <xf numFmtId="38" fontId="34" fillId="5" borderId="0" xfId="2" applyFont="1" applyFill="1" applyBorder="1" applyAlignment="1">
      <alignment vertical="center"/>
    </xf>
    <xf numFmtId="0" fontId="34" fillId="5" borderId="0" xfId="0" applyFont="1" applyFill="1" applyBorder="1" applyAlignment="1">
      <alignment horizontal="center" vertical="center"/>
    </xf>
    <xf numFmtId="38" fontId="34" fillId="0" borderId="0" xfId="0" applyNumberFormat="1" applyFont="1" applyBorder="1" applyAlignment="1">
      <alignment vertical="center"/>
    </xf>
    <xf numFmtId="185" fontId="34" fillId="0" borderId="0" xfId="0" applyNumberFormat="1" applyFont="1" applyFill="1" applyBorder="1" applyAlignment="1">
      <alignment vertical="center"/>
    </xf>
    <xf numFmtId="0" fontId="0" fillId="0" borderId="24" xfId="0" applyBorder="1">
      <alignment vertical="center"/>
    </xf>
    <xf numFmtId="0" fontId="50" fillId="0" borderId="0" xfId="0" applyFont="1">
      <alignment vertical="center"/>
    </xf>
    <xf numFmtId="0" fontId="37" fillId="0" borderId="0" xfId="0" applyFont="1" applyBorder="1" applyAlignment="1">
      <alignment vertical="center"/>
    </xf>
    <xf numFmtId="0" fontId="37" fillId="0" borderId="5" xfId="0" applyFont="1" applyBorder="1" applyAlignment="1">
      <alignment vertical="center"/>
    </xf>
    <xf numFmtId="0" fontId="39" fillId="0" borderId="0" xfId="0" applyFont="1" applyBorder="1" applyAlignment="1">
      <alignment vertical="center"/>
    </xf>
    <xf numFmtId="0" fontId="39" fillId="0" borderId="5" xfId="0" applyFont="1" applyBorder="1" applyAlignment="1">
      <alignment vertical="center"/>
    </xf>
    <xf numFmtId="0" fontId="0" fillId="0" borderId="28" xfId="0" applyFont="1" applyBorder="1">
      <alignment vertical="center"/>
    </xf>
    <xf numFmtId="0" fontId="0" fillId="0" borderId="29" xfId="0" applyFont="1" applyBorder="1">
      <alignment vertical="center"/>
    </xf>
    <xf numFmtId="0" fontId="0" fillId="0" borderId="30" xfId="0" applyFont="1" applyBorder="1" applyProtection="1">
      <alignment vertical="center"/>
    </xf>
    <xf numFmtId="176" fontId="0" fillId="0" borderId="31" xfId="0" applyNumberFormat="1" applyFont="1" applyBorder="1" applyProtection="1">
      <alignment vertical="center"/>
    </xf>
    <xf numFmtId="0" fontId="0" fillId="0" borderId="31" xfId="0" applyFont="1" applyBorder="1" applyProtection="1">
      <alignment vertical="center"/>
    </xf>
    <xf numFmtId="0" fontId="0" fillId="0" borderId="32" xfId="0" applyFont="1" applyBorder="1" applyProtection="1">
      <alignment vertical="center"/>
    </xf>
    <xf numFmtId="0" fontId="0" fillId="0" borderId="33" xfId="0" applyFont="1" applyBorder="1" applyProtection="1">
      <alignment vertical="center"/>
    </xf>
    <xf numFmtId="176" fontId="0" fillId="0" borderId="28" xfId="0" applyNumberFormat="1" applyFont="1" applyBorder="1" applyProtection="1">
      <alignment vertical="center"/>
    </xf>
    <xf numFmtId="0" fontId="0" fillId="0" borderId="28" xfId="0" applyFont="1" applyBorder="1" applyProtection="1">
      <alignment vertical="center"/>
    </xf>
    <xf numFmtId="176" fontId="0" fillId="0" borderId="29" xfId="0" applyNumberFormat="1" applyFont="1" applyBorder="1" applyProtection="1">
      <alignment vertical="center"/>
    </xf>
    <xf numFmtId="0" fontId="0" fillId="0" borderId="33" xfId="0" applyFont="1" applyBorder="1">
      <alignment vertical="center"/>
    </xf>
    <xf numFmtId="0" fontId="0" fillId="0" borderId="34" xfId="0" applyFont="1" applyBorder="1" applyProtection="1">
      <alignment vertical="center"/>
    </xf>
    <xf numFmtId="176" fontId="0" fillId="0" borderId="35" xfId="0" applyNumberFormat="1" applyFont="1" applyBorder="1" applyProtection="1">
      <alignment vertical="center"/>
    </xf>
    <xf numFmtId="0" fontId="0" fillId="0" borderId="35" xfId="0" applyFont="1" applyBorder="1" applyProtection="1">
      <alignment vertical="center"/>
    </xf>
    <xf numFmtId="176" fontId="0" fillId="0" borderId="36" xfId="0" applyNumberFormat="1" applyFont="1" applyBorder="1" applyProtection="1">
      <alignment vertical="center"/>
    </xf>
    <xf numFmtId="0" fontId="0" fillId="0" borderId="0" xfId="0" applyFill="1">
      <alignment vertical="center"/>
    </xf>
    <xf numFmtId="0" fontId="41" fillId="0" borderId="0" xfId="0" applyFont="1" applyFill="1" applyBorder="1" applyAlignment="1">
      <alignment vertical="center"/>
    </xf>
    <xf numFmtId="0" fontId="4" fillId="0" borderId="0" xfId="0" applyFont="1" applyFill="1" applyAlignment="1">
      <alignment vertical="top" wrapText="1"/>
    </xf>
    <xf numFmtId="0" fontId="34" fillId="0" borderId="0" xfId="0" applyFont="1" applyAlignment="1">
      <alignment vertical="center"/>
    </xf>
    <xf numFmtId="0" fontId="34" fillId="0" borderId="1" xfId="0" applyFont="1" applyBorder="1" applyAlignment="1">
      <alignment horizontal="center" vertical="center"/>
    </xf>
    <xf numFmtId="0" fontId="34" fillId="0" borderId="6"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shrinkToFit="1"/>
    </xf>
    <xf numFmtId="0" fontId="0" fillId="0" borderId="0" xfId="0" applyFont="1" applyFill="1">
      <alignment vertical="center"/>
    </xf>
    <xf numFmtId="0" fontId="44" fillId="8" borderId="0" xfId="0" applyFont="1" applyFill="1" applyBorder="1" applyProtection="1">
      <alignment vertical="center"/>
      <protection locked="0"/>
    </xf>
    <xf numFmtId="0" fontId="0" fillId="8" borderId="0" xfId="0" applyFill="1">
      <alignment vertical="center"/>
    </xf>
    <xf numFmtId="0" fontId="9" fillId="0" borderId="6" xfId="0" applyFont="1" applyBorder="1" applyAlignment="1" applyProtection="1">
      <alignment vertical="center" justifyLastLine="1" shrinkToFit="1"/>
    </xf>
    <xf numFmtId="0" fontId="9" fillId="0" borderId="7" xfId="0" applyFont="1" applyBorder="1" applyAlignment="1" applyProtection="1">
      <alignment vertical="center" justifyLastLine="1" shrinkToFit="1"/>
    </xf>
    <xf numFmtId="0" fontId="9" fillId="0" borderId="8" xfId="0" applyFont="1" applyBorder="1" applyAlignment="1" applyProtection="1">
      <alignment vertical="center" justifyLastLine="1" shrinkToFit="1"/>
    </xf>
    <xf numFmtId="176" fontId="55" fillId="0" borderId="0" xfId="0" applyNumberFormat="1" applyFont="1" applyProtection="1">
      <alignment vertical="center"/>
    </xf>
    <xf numFmtId="178" fontId="11" fillId="8" borderId="17" xfId="0" applyNumberFormat="1" applyFont="1" applyFill="1" applyBorder="1" applyAlignment="1" applyProtection="1">
      <alignment horizontal="center"/>
    </xf>
    <xf numFmtId="41" fontId="11" fillId="7" borderId="16" xfId="0" applyNumberFormat="1" applyFont="1" applyFill="1" applyBorder="1" applyAlignment="1" applyProtection="1">
      <alignment horizontal="center"/>
      <protection locked="0"/>
    </xf>
    <xf numFmtId="0" fontId="11" fillId="7" borderId="16" xfId="0" applyNumberFormat="1" applyFont="1" applyFill="1" applyBorder="1" applyAlignment="1" applyProtection="1">
      <protection locked="0"/>
    </xf>
    <xf numFmtId="0" fontId="11" fillId="7" borderId="17" xfId="0" applyNumberFormat="1" applyFont="1" applyFill="1" applyBorder="1" applyAlignment="1" applyProtection="1">
      <protection locked="0"/>
    </xf>
    <xf numFmtId="0" fontId="11" fillId="7" borderId="16" xfId="0" applyNumberFormat="1" applyFont="1" applyFill="1" applyBorder="1" applyAlignment="1" applyProtection="1">
      <alignment horizontal="center"/>
      <protection locked="0"/>
    </xf>
    <xf numFmtId="0" fontId="20" fillId="8" borderId="6" xfId="0" applyFont="1" applyFill="1" applyBorder="1" applyAlignment="1">
      <alignment horizontal="center" vertical="center"/>
    </xf>
    <xf numFmtId="0" fontId="34" fillId="0" borderId="0" xfId="0" applyFont="1" applyAlignment="1">
      <alignment horizontal="center" vertical="center"/>
    </xf>
    <xf numFmtId="0" fontId="34" fillId="0" borderId="0" xfId="1" applyFont="1" applyAlignment="1" applyProtection="1">
      <alignment horizontal="center" vertical="center"/>
    </xf>
    <xf numFmtId="0" fontId="3" fillId="0" borderId="0" xfId="0" applyFont="1" applyAlignment="1">
      <alignment vertical="center"/>
    </xf>
    <xf numFmtId="0" fontId="3" fillId="0" borderId="1"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16"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17" xfId="0" applyFont="1" applyBorder="1" applyAlignment="1">
      <alignment horizontal="distributed" vertical="center" wrapText="1"/>
    </xf>
    <xf numFmtId="49" fontId="3" fillId="0" borderId="0" xfId="0" applyNumberFormat="1" applyFont="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vertical="center"/>
    </xf>
    <xf numFmtId="0" fontId="3" fillId="0" borderId="2"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3" fillId="0" borderId="37" xfId="0" applyFont="1" applyBorder="1" applyAlignment="1">
      <alignment vertical="center"/>
    </xf>
    <xf numFmtId="0" fontId="3" fillId="0" borderId="37"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24" xfId="0" applyFont="1" applyBorder="1" applyAlignment="1">
      <alignment horizontal="center" vertical="center" wrapText="1"/>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6" fillId="0" borderId="0" xfId="0" applyFont="1" applyBorder="1" applyAlignment="1">
      <alignment horizontal="center" vertical="center" textRotation="255"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3" xfId="0" applyFont="1" applyBorder="1" applyAlignment="1">
      <alignment vertical="center"/>
    </xf>
    <xf numFmtId="0" fontId="3" fillId="0" borderId="44" xfId="0" applyFont="1" applyBorder="1" applyAlignment="1">
      <alignment vertical="center"/>
    </xf>
    <xf numFmtId="0" fontId="3" fillId="0" borderId="45"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center" vertical="center"/>
    </xf>
    <xf numFmtId="0" fontId="3" fillId="0" borderId="42" xfId="0" applyFont="1" applyBorder="1" applyAlignment="1">
      <alignment vertical="center"/>
    </xf>
    <xf numFmtId="0" fontId="3" fillId="0" borderId="42" xfId="0" applyFont="1" applyBorder="1" applyAlignment="1">
      <alignment horizontal="center" vertical="center"/>
    </xf>
    <xf numFmtId="0" fontId="3" fillId="0" borderId="0"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6" xfId="0" applyFont="1" applyBorder="1" applyAlignment="1">
      <alignment vertical="center"/>
    </xf>
    <xf numFmtId="0" fontId="3" fillId="0" borderId="20" xfId="0" applyFont="1" applyBorder="1" applyAlignment="1">
      <alignment vertical="center"/>
    </xf>
    <xf numFmtId="0" fontId="3" fillId="0" borderId="17" xfId="0" applyFont="1" applyBorder="1" applyAlignment="1">
      <alignment vertical="center"/>
    </xf>
    <xf numFmtId="0" fontId="8" fillId="0" borderId="16" xfId="0" applyFont="1" applyBorder="1" applyAlignment="1">
      <alignment vertical="center" wrapText="1"/>
    </xf>
    <xf numFmtId="0" fontId="8" fillId="0" borderId="20" xfId="0" applyFont="1" applyBorder="1" applyAlignment="1">
      <alignment vertical="center" wrapText="1"/>
    </xf>
    <xf numFmtId="0" fontId="8" fillId="0" borderId="17" xfId="0" applyFont="1" applyBorder="1" applyAlignment="1">
      <alignment vertical="center" wrapText="1"/>
    </xf>
    <xf numFmtId="0" fontId="8" fillId="6" borderId="24" xfId="0" applyFont="1" applyFill="1" applyBorder="1" applyAlignment="1">
      <alignment vertical="center" wrapText="1"/>
    </xf>
    <xf numFmtId="0" fontId="3" fillId="0" borderId="7" xfId="0" applyFont="1" applyBorder="1" applyAlignment="1">
      <alignment vertical="center"/>
    </xf>
    <xf numFmtId="0" fontId="3" fillId="0" borderId="0" xfId="0" applyFont="1" applyBorder="1" applyAlignment="1">
      <alignment vertical="center"/>
    </xf>
    <xf numFmtId="0" fontId="8" fillId="0" borderId="24" xfId="0" applyFont="1" applyBorder="1" applyAlignment="1">
      <alignment vertical="center"/>
    </xf>
    <xf numFmtId="0" fontId="8" fillId="0" borderId="24" xfId="0" applyFont="1" applyBorder="1" applyAlignment="1">
      <alignment vertical="center" wrapText="1"/>
    </xf>
    <xf numFmtId="0" fontId="8" fillId="6" borderId="24" xfId="0" applyFont="1" applyFill="1" applyBorder="1" applyAlignment="1">
      <alignment vertical="center"/>
    </xf>
    <xf numFmtId="0" fontId="8" fillId="0" borderId="16" xfId="0" applyFont="1" applyBorder="1" applyAlignment="1">
      <alignment vertical="center" shrinkToFit="1"/>
    </xf>
    <xf numFmtId="0" fontId="8" fillId="0" borderId="20" xfId="0" applyFont="1" applyBorder="1" applyAlignment="1">
      <alignment vertical="center" shrinkToFit="1"/>
    </xf>
    <xf numFmtId="0" fontId="8" fillId="0" borderId="17" xfId="0" applyFont="1" applyBorder="1" applyAlignment="1">
      <alignment vertical="center" shrinkToFit="1"/>
    </xf>
    <xf numFmtId="0" fontId="20" fillId="6" borderId="24" xfId="0" applyFont="1" applyFill="1" applyBorder="1" applyAlignment="1">
      <alignment vertical="center"/>
    </xf>
    <xf numFmtId="0" fontId="19" fillId="0" borderId="0" xfId="0" applyFont="1" applyAlignment="1">
      <alignment horizontal="distributed" vertical="center" justifyLastLine="1"/>
    </xf>
    <xf numFmtId="0" fontId="21" fillId="0" borderId="0" xfId="0" applyFont="1" applyAlignment="1">
      <alignment horizontal="distributed" vertical="center" justifyLastLine="1"/>
    </xf>
    <xf numFmtId="0" fontId="8" fillId="6" borderId="1" xfId="0" applyFont="1" applyFill="1" applyBorder="1" applyAlignment="1">
      <alignment horizontal="center" vertical="distributed" textRotation="255" justifyLastLine="1"/>
    </xf>
    <xf numFmtId="0" fontId="8" fillId="6" borderId="3" xfId="0" applyFont="1" applyFill="1" applyBorder="1" applyAlignment="1">
      <alignment horizontal="center" vertical="distributed" textRotation="255" justifyLastLine="1"/>
    </xf>
    <xf numFmtId="0" fontId="8" fillId="6" borderId="4" xfId="0" applyFont="1" applyFill="1" applyBorder="1" applyAlignment="1">
      <alignment horizontal="center" vertical="distributed" textRotation="255" justifyLastLine="1"/>
    </xf>
    <xf numFmtId="0" fontId="8" fillId="6" borderId="5" xfId="0" applyFont="1" applyFill="1" applyBorder="1" applyAlignment="1">
      <alignment horizontal="center" vertical="distributed" textRotation="255" justifyLastLine="1"/>
    </xf>
    <xf numFmtId="0" fontId="8" fillId="6" borderId="6" xfId="0" applyFont="1" applyFill="1" applyBorder="1" applyAlignment="1">
      <alignment horizontal="center" vertical="distributed" textRotation="255" justifyLastLine="1"/>
    </xf>
    <xf numFmtId="0" fontId="8" fillId="6" borderId="8" xfId="0" applyFont="1" applyFill="1" applyBorder="1" applyAlignment="1">
      <alignment horizontal="center" vertical="distributed" textRotation="255" justifyLastLine="1"/>
    </xf>
    <xf numFmtId="0" fontId="6" fillId="0" borderId="7" xfId="0" applyFont="1" applyBorder="1" applyAlignment="1">
      <alignment vertical="center"/>
    </xf>
    <xf numFmtId="0" fontId="6" fillId="0" borderId="24" xfId="0" applyFont="1" applyBorder="1" applyAlignment="1">
      <alignment horizontal="distributed" vertical="center" justifyLastLine="1"/>
    </xf>
    <xf numFmtId="0" fontId="9" fillId="0" borderId="0" xfId="0" applyFont="1" applyBorder="1" applyAlignment="1">
      <alignment vertical="center"/>
    </xf>
    <xf numFmtId="0" fontId="20" fillId="6" borderId="24" xfId="0" applyFont="1" applyFill="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49" fontId="8" fillId="0" borderId="0" xfId="0" applyNumberFormat="1" applyFont="1" applyBorder="1" applyAlignment="1">
      <alignment horizontal="center" vertical="center"/>
    </xf>
    <xf numFmtId="49" fontId="8" fillId="0" borderId="7" xfId="0" applyNumberFormat="1" applyFont="1" applyBorder="1" applyAlignment="1">
      <alignment horizontal="center"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21" fillId="0" borderId="0" xfId="0" applyFont="1" applyAlignment="1">
      <alignment horizontal="center" vertical="center"/>
    </xf>
    <xf numFmtId="0" fontId="3" fillId="0" borderId="46" xfId="0" applyFont="1" applyBorder="1" applyAlignment="1">
      <alignment horizontal="right" vertical="center"/>
    </xf>
    <xf numFmtId="0" fontId="3" fillId="0" borderId="47" xfId="0" applyFont="1" applyBorder="1" applyAlignment="1">
      <alignment horizontal="right" vertical="center"/>
    </xf>
    <xf numFmtId="0" fontId="3" fillId="0" borderId="46" xfId="0" applyFont="1" applyBorder="1" applyAlignment="1">
      <alignment vertical="center" wrapText="1"/>
    </xf>
    <xf numFmtId="0" fontId="3" fillId="0" borderId="47" xfId="0" applyFont="1" applyBorder="1" applyAlignment="1">
      <alignment vertical="center"/>
    </xf>
    <xf numFmtId="0" fontId="3" fillId="0" borderId="48" xfId="0" applyFont="1" applyBorder="1" applyAlignment="1">
      <alignment vertical="center" wrapText="1"/>
    </xf>
    <xf numFmtId="0" fontId="3" fillId="0" borderId="49" xfId="0" applyFont="1" applyBorder="1" applyAlignment="1">
      <alignment vertical="center" wrapText="1"/>
    </xf>
    <xf numFmtId="0" fontId="3" fillId="0" borderId="50" xfId="0" applyFont="1" applyBorder="1" applyAlignment="1">
      <alignment vertical="center" wrapText="1"/>
    </xf>
    <xf numFmtId="0" fontId="3" fillId="0" borderId="0" xfId="0" applyFont="1" applyAlignment="1">
      <alignment vertical="center" wrapText="1"/>
    </xf>
    <xf numFmtId="0" fontId="3" fillId="0" borderId="46" xfId="0" applyFont="1" applyBorder="1" applyAlignment="1">
      <alignment vertical="center"/>
    </xf>
    <xf numFmtId="0" fontId="3" fillId="0" borderId="47" xfId="0" applyFont="1" applyBorder="1" applyAlignment="1">
      <alignment vertical="center" wrapText="1"/>
    </xf>
    <xf numFmtId="0" fontId="3" fillId="0" borderId="47" xfId="0" applyFont="1" applyBorder="1" applyAlignment="1">
      <alignment horizontal="right" vertical="center" wrapText="1"/>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53"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3" fillId="0" borderId="51" xfId="0" applyFont="1" applyBorder="1" applyAlignment="1">
      <alignment horizontal="right" vertical="center"/>
    </xf>
    <xf numFmtId="0" fontId="3" fillId="0" borderId="52"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41" fontId="3" fillId="0" borderId="10" xfId="0" applyNumberFormat="1" applyFont="1" applyBorder="1" applyAlignment="1" applyProtection="1">
      <alignment vertical="center"/>
      <protection locked="0"/>
    </xf>
    <xf numFmtId="0" fontId="4" fillId="0" borderId="20" xfId="0" applyFont="1" applyBorder="1" applyAlignment="1">
      <alignment vertical="center"/>
    </xf>
    <xf numFmtId="41" fontId="3" fillId="0" borderId="9" xfId="0" applyNumberFormat="1" applyFont="1" applyBorder="1" applyAlignment="1" applyProtection="1">
      <alignment vertical="center"/>
      <protection locked="0"/>
    </xf>
    <xf numFmtId="0" fontId="3" fillId="0" borderId="9" xfId="0" applyFont="1" applyBorder="1" applyAlignment="1">
      <alignment vertical="center"/>
    </xf>
    <xf numFmtId="0" fontId="3" fillId="0" borderId="54" xfId="0" applyFont="1" applyBorder="1" applyAlignment="1">
      <alignment vertical="center"/>
    </xf>
    <xf numFmtId="0" fontId="3" fillId="0" borderId="10" xfId="0" applyFont="1" applyBorder="1" applyAlignment="1">
      <alignment vertical="center"/>
    </xf>
    <xf numFmtId="0" fontId="3" fillId="0" borderId="55" xfId="0" applyFont="1" applyBorder="1" applyAlignment="1">
      <alignment vertical="center"/>
    </xf>
    <xf numFmtId="0" fontId="3" fillId="0" borderId="9" xfId="0" applyFont="1" applyBorder="1" applyAlignment="1" applyProtection="1">
      <alignment vertical="center"/>
      <protection locked="0"/>
    </xf>
    <xf numFmtId="41" fontId="3" fillId="0" borderId="37" xfId="2" applyNumberFormat="1" applyFont="1" applyBorder="1" applyAlignment="1">
      <alignment horizontal="right" vertical="center"/>
    </xf>
    <xf numFmtId="41" fontId="3" fillId="0" borderId="56" xfId="2" applyNumberFormat="1" applyFont="1" applyBorder="1" applyAlignment="1">
      <alignment horizontal="right" vertical="center"/>
    </xf>
    <xf numFmtId="41" fontId="3" fillId="0" borderId="57" xfId="2" applyNumberFormat="1" applyFont="1" applyBorder="1" applyAlignment="1">
      <alignment horizontal="right" vertical="center"/>
    </xf>
    <xf numFmtId="0" fontId="3" fillId="0" borderId="4" xfId="0" applyFont="1" applyBorder="1" applyAlignment="1" applyProtection="1">
      <alignment horizontal="distributed" vertical="center"/>
      <protection locked="0"/>
    </xf>
    <xf numFmtId="0" fontId="3" fillId="0" borderId="0" xfId="0" applyFont="1" applyBorder="1" applyAlignment="1" applyProtection="1">
      <alignment horizontal="distributed" vertical="center"/>
      <protection locked="0"/>
    </xf>
    <xf numFmtId="0" fontId="3" fillId="0" borderId="5" xfId="0" applyFont="1" applyBorder="1" applyAlignment="1" applyProtection="1">
      <alignment horizontal="distributed" vertical="center"/>
      <protection locked="0"/>
    </xf>
    <xf numFmtId="0" fontId="3" fillId="0" borderId="10" xfId="0" applyFont="1" applyBorder="1" applyAlignment="1" applyProtection="1">
      <alignment vertical="center"/>
      <protection locked="0"/>
    </xf>
    <xf numFmtId="0" fontId="3" fillId="0" borderId="4"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lignment horizontal="distributed" vertical="center"/>
    </xf>
    <xf numFmtId="0" fontId="3" fillId="0" borderId="0" xfId="0" applyFont="1" applyBorder="1" applyAlignment="1">
      <alignment horizontal="distributed" vertical="center"/>
    </xf>
    <xf numFmtId="0" fontId="3" fillId="0" borderId="5" xfId="0" applyFont="1" applyBorder="1" applyAlignment="1">
      <alignment horizontal="distributed" vertical="center"/>
    </xf>
    <xf numFmtId="0" fontId="3" fillId="0" borderId="10" xfId="0" applyFont="1" applyBorder="1" applyAlignment="1">
      <alignment vertical="center" shrinkToFi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41" fontId="3" fillId="0" borderId="1" xfId="2" applyNumberFormat="1" applyFont="1" applyBorder="1" applyAlignment="1">
      <alignment horizontal="right" vertical="center"/>
    </xf>
    <xf numFmtId="41" fontId="3" fillId="0" borderId="2" xfId="2" applyNumberFormat="1" applyFont="1" applyBorder="1" applyAlignment="1">
      <alignment horizontal="right" vertical="center"/>
    </xf>
    <xf numFmtId="41" fontId="3" fillId="0" borderId="3" xfId="2" applyNumberFormat="1" applyFont="1" applyBorder="1" applyAlignment="1">
      <alignment horizontal="right" vertical="center"/>
    </xf>
    <xf numFmtId="41" fontId="3" fillId="0" borderId="4" xfId="2" applyNumberFormat="1" applyFont="1" applyBorder="1" applyAlignment="1">
      <alignment horizontal="right" vertical="center"/>
    </xf>
    <xf numFmtId="41" fontId="3" fillId="0" borderId="0" xfId="2" applyNumberFormat="1" applyFont="1" applyBorder="1" applyAlignment="1">
      <alignment horizontal="right" vertical="center"/>
    </xf>
    <xf numFmtId="41" fontId="3" fillId="0" borderId="5" xfId="2" applyNumberFormat="1" applyFont="1" applyBorder="1" applyAlignment="1">
      <alignment horizontal="right" vertical="center"/>
    </xf>
    <xf numFmtId="41" fontId="3" fillId="0" borderId="6" xfId="2" applyNumberFormat="1" applyFont="1" applyBorder="1" applyAlignment="1">
      <alignment horizontal="right" vertical="center"/>
    </xf>
    <xf numFmtId="41" fontId="3" fillId="0" borderId="7" xfId="2" applyNumberFormat="1" applyFont="1" applyBorder="1" applyAlignment="1">
      <alignment horizontal="right" vertical="center"/>
    </xf>
    <xf numFmtId="41" fontId="3" fillId="0" borderId="8" xfId="2" applyNumberFormat="1" applyFont="1" applyBorder="1" applyAlignment="1">
      <alignment horizontal="right" vertical="center"/>
    </xf>
    <xf numFmtId="0" fontId="3" fillId="0" borderId="4" xfId="0" applyFont="1" applyBorder="1" applyAlignment="1">
      <alignment horizontal="distributed" vertical="top"/>
    </xf>
    <xf numFmtId="0" fontId="3" fillId="0" borderId="0" xfId="0" applyFont="1" applyBorder="1" applyAlignment="1">
      <alignment horizontal="distributed" vertical="top"/>
    </xf>
    <xf numFmtId="0" fontId="3" fillId="0" borderId="5" xfId="0" applyFont="1" applyBorder="1" applyAlignment="1">
      <alignment horizontal="distributed" vertical="top"/>
    </xf>
    <xf numFmtId="0" fontId="3" fillId="0" borderId="10" xfId="0" applyFont="1" applyBorder="1" applyAlignment="1">
      <alignment horizontal="center" vertical="center" shrinkToFit="1"/>
    </xf>
    <xf numFmtId="0" fontId="3" fillId="0" borderId="10" xfId="0" applyFont="1" applyBorder="1" applyAlignment="1">
      <alignment horizontal="left" vertical="center" shrinkToFit="1"/>
    </xf>
    <xf numFmtId="0" fontId="3" fillId="0" borderId="0" xfId="0" applyFont="1" applyBorder="1" applyAlignment="1">
      <alignment horizontal="left" vertical="center"/>
    </xf>
    <xf numFmtId="0" fontId="3" fillId="0" borderId="9" xfId="0" applyFont="1" applyBorder="1" applyAlignment="1" applyProtection="1">
      <alignment vertical="center" justifyLastLine="1" shrinkToFit="1"/>
      <protection locked="0"/>
    </xf>
    <xf numFmtId="0" fontId="3" fillId="0" borderId="58" xfId="0" applyFont="1" applyBorder="1" applyAlignment="1" applyProtection="1">
      <alignment vertical="center" shrinkToFit="1"/>
      <protection locked="0"/>
    </xf>
    <xf numFmtId="0" fontId="3" fillId="0" borderId="9" xfId="0" applyFont="1" applyBorder="1" applyAlignment="1" applyProtection="1">
      <alignment vertical="center" shrinkToFit="1"/>
      <protection locked="0"/>
    </xf>
    <xf numFmtId="0" fontId="3" fillId="0" borderId="10" xfId="0" applyFont="1" applyBorder="1" applyAlignment="1">
      <alignment horizontal="left" vertical="center"/>
    </xf>
    <xf numFmtId="41" fontId="3" fillId="0" borderId="9" xfId="0" applyNumberFormat="1" applyFont="1" applyBorder="1" applyAlignment="1" applyProtection="1">
      <alignment horizontal="center" vertical="center"/>
      <protection locked="0"/>
    </xf>
    <xf numFmtId="0" fontId="3" fillId="0" borderId="9" xfId="0" applyFont="1" applyBorder="1" applyAlignment="1">
      <alignment horizontal="distributed" vertical="center" justifyLastLine="1"/>
    </xf>
    <xf numFmtId="41" fontId="3" fillId="0" borderId="9" xfId="0" applyNumberFormat="1" applyFont="1" applyBorder="1" applyAlignment="1">
      <alignment vertical="center"/>
    </xf>
    <xf numFmtId="41" fontId="3" fillId="0" borderId="58" xfId="0" applyNumberFormat="1" applyFont="1" applyBorder="1" applyAlignment="1" applyProtection="1">
      <alignment horizontal="center" vertical="center"/>
      <protection locked="0"/>
    </xf>
    <xf numFmtId="0" fontId="3" fillId="0" borderId="58" xfId="0" applyFont="1" applyBorder="1" applyAlignment="1">
      <alignment vertical="center" shrinkToFit="1"/>
    </xf>
    <xf numFmtId="0" fontId="3" fillId="0" borderId="59" xfId="0" applyFont="1" applyBorder="1" applyAlignment="1">
      <alignment vertical="center" shrinkToFit="1"/>
    </xf>
    <xf numFmtId="0" fontId="3" fillId="0" borderId="9" xfId="0" applyFont="1" applyBorder="1" applyAlignment="1">
      <alignment vertical="center" shrinkToFit="1"/>
    </xf>
    <xf numFmtId="0" fontId="3" fillId="0" borderId="54" xfId="0" applyFont="1" applyBorder="1" applyAlignment="1">
      <alignment vertical="center" shrinkToFit="1"/>
    </xf>
    <xf numFmtId="0" fontId="3" fillId="0" borderId="9" xfId="0" applyFont="1" applyBorder="1" applyAlignment="1">
      <alignment horizontal="left" vertical="center" shrinkToFit="1"/>
    </xf>
    <xf numFmtId="41" fontId="3" fillId="0" borderId="10" xfId="0" applyNumberFormat="1" applyFont="1" applyBorder="1" applyAlignment="1" applyProtection="1">
      <alignment horizontal="center" vertical="center"/>
      <protection locked="0"/>
    </xf>
    <xf numFmtId="0" fontId="3" fillId="0" borderId="58" xfId="0" applyFont="1" applyBorder="1" applyAlignment="1">
      <alignment horizontal="left" vertical="center" shrinkToFit="1"/>
    </xf>
    <xf numFmtId="0" fontId="3" fillId="0" borderId="11" xfId="0" applyFont="1" applyBorder="1" applyAlignment="1">
      <alignment horizontal="distributed" vertical="center"/>
    </xf>
    <xf numFmtId="0" fontId="3" fillId="0" borderId="10" xfId="0" applyFont="1" applyBorder="1" applyAlignment="1">
      <alignment horizontal="distributed" vertical="center"/>
    </xf>
    <xf numFmtId="38" fontId="3" fillId="0" borderId="10" xfId="2" applyFont="1" applyBorder="1" applyAlignment="1" applyProtection="1">
      <alignment vertical="center"/>
      <protection locked="0"/>
    </xf>
    <xf numFmtId="0" fontId="3" fillId="0" borderId="12" xfId="0" applyFont="1" applyBorder="1" applyAlignment="1">
      <alignment horizontal="right" vertical="center" shrinkToFit="1"/>
    </xf>
    <xf numFmtId="0" fontId="3" fillId="0" borderId="9" xfId="0" applyFont="1" applyBorder="1" applyAlignment="1">
      <alignment horizontal="right" vertical="center" shrinkToFit="1"/>
    </xf>
    <xf numFmtId="0" fontId="3" fillId="0" borderId="11" xfId="0" applyFont="1" applyBorder="1" applyAlignment="1">
      <alignment horizontal="right" vertical="center" shrinkToFit="1"/>
    </xf>
    <xf numFmtId="0" fontId="3" fillId="0" borderId="10" xfId="0" applyFont="1" applyBorder="1" applyAlignment="1">
      <alignment horizontal="right" vertical="center" shrinkToFit="1"/>
    </xf>
    <xf numFmtId="41" fontId="3" fillId="0" borderId="9" xfId="0" applyNumberFormat="1" applyFont="1" applyBorder="1" applyAlignment="1">
      <alignment horizontal="center" vertical="center"/>
    </xf>
    <xf numFmtId="0" fontId="3" fillId="0" borderId="55" xfId="0" applyFont="1" applyBorder="1" applyAlignment="1">
      <alignment vertical="center" shrinkToFit="1"/>
    </xf>
    <xf numFmtId="0" fontId="3" fillId="0" borderId="12" xfId="0" applyFont="1" applyBorder="1" applyAlignment="1">
      <alignment horizontal="distributed" vertical="center" justifyLastLine="1" shrinkToFit="1"/>
    </xf>
    <xf numFmtId="0" fontId="3" fillId="0" borderId="9" xfId="0" applyFont="1" applyBorder="1" applyAlignment="1">
      <alignment horizontal="distributed" vertical="center" justifyLastLine="1" shrinkToFit="1"/>
    </xf>
    <xf numFmtId="0" fontId="3" fillId="0" borderId="9" xfId="0" applyFont="1" applyBorder="1" applyAlignment="1">
      <alignment horizontal="center" vertical="center" justifyLastLine="1"/>
    </xf>
    <xf numFmtId="0" fontId="3" fillId="0" borderId="9" xfId="0" applyFont="1" applyBorder="1" applyAlignment="1">
      <alignment horizontal="distributed" vertical="center"/>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distributed" vertical="center"/>
      <protection locked="0"/>
    </xf>
    <xf numFmtId="0" fontId="3" fillId="0" borderId="9" xfId="0" applyFont="1" applyBorder="1" applyAlignment="1" applyProtection="1">
      <alignment horizontal="distributed" vertical="center"/>
      <protection locked="0"/>
    </xf>
    <xf numFmtId="0" fontId="3" fillId="0" borderId="10" xfId="0" applyFont="1" applyBorder="1" applyAlignment="1">
      <alignment horizontal="center" vertical="center" justifyLastLine="1"/>
    </xf>
    <xf numFmtId="41" fontId="3" fillId="0" borderId="58" xfId="0" applyNumberFormat="1" applyFont="1" applyBorder="1" applyAlignment="1" applyProtection="1">
      <alignment vertical="center"/>
      <protection locked="0"/>
    </xf>
    <xf numFmtId="0" fontId="3" fillId="0" borderId="10" xfId="0" applyFont="1" applyBorder="1" applyAlignment="1">
      <alignment horizontal="distributed" vertical="center" justifyLastLine="1"/>
    </xf>
    <xf numFmtId="0" fontId="3" fillId="0" borderId="1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2" xfId="0" applyFont="1" applyBorder="1" applyAlignment="1">
      <alignment horizontal="distributed" vertical="center"/>
    </xf>
    <xf numFmtId="0" fontId="3" fillId="0" borderId="2" xfId="0" applyFont="1" applyBorder="1" applyAlignment="1">
      <alignment horizontal="center" vertical="center"/>
    </xf>
    <xf numFmtId="0" fontId="3" fillId="0" borderId="56" xfId="0" applyFont="1" applyBorder="1" applyAlignment="1">
      <alignment horizontal="distributed" vertical="top"/>
    </xf>
    <xf numFmtId="0" fontId="3" fillId="0" borderId="56" xfId="0" applyFont="1" applyBorder="1" applyAlignment="1">
      <alignment horizontal="center" vertical="center"/>
    </xf>
    <xf numFmtId="0" fontId="3" fillId="0" borderId="57" xfId="0" applyFont="1" applyBorder="1" applyAlignment="1">
      <alignment horizontal="center" vertical="center"/>
    </xf>
    <xf numFmtId="41" fontId="3" fillId="0" borderId="9" xfId="2" applyNumberFormat="1" applyFont="1" applyBorder="1" applyAlignment="1" applyProtection="1">
      <alignment vertical="center"/>
      <protection locked="0"/>
    </xf>
    <xf numFmtId="0" fontId="4" fillId="0" borderId="1"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3" fillId="0" borderId="8" xfId="0" applyFont="1" applyBorder="1" applyAlignment="1">
      <alignment horizontal="right" vertical="center"/>
    </xf>
    <xf numFmtId="41" fontId="3" fillId="0" borderId="10" xfId="2" applyNumberFormat="1" applyFont="1" applyBorder="1" applyAlignment="1" applyProtection="1">
      <alignment vertical="center"/>
      <protection locked="0"/>
    </xf>
    <xf numFmtId="0" fontId="3" fillId="0" borderId="1"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6" xfId="0" applyFont="1" applyBorder="1" applyAlignment="1">
      <alignment horizontal="distributed" vertical="top"/>
    </xf>
    <xf numFmtId="0" fontId="3" fillId="0" borderId="7" xfId="0" applyFont="1" applyBorder="1" applyAlignment="1">
      <alignment horizontal="distributed" vertical="top"/>
    </xf>
    <xf numFmtId="0" fontId="3" fillId="0" borderId="8" xfId="0" applyFont="1" applyBorder="1" applyAlignment="1">
      <alignment horizontal="distributed" vertical="top"/>
    </xf>
    <xf numFmtId="41" fontId="3" fillId="0" borderId="9" xfId="2" applyNumberFormat="1" applyFont="1" applyBorder="1" applyAlignment="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vertical="center"/>
    </xf>
    <xf numFmtId="0" fontId="3" fillId="0" borderId="12" xfId="0" applyFont="1" applyBorder="1" applyAlignment="1">
      <alignment vertical="center" shrinkToFit="1"/>
    </xf>
    <xf numFmtId="0" fontId="3" fillId="0" borderId="10" xfId="0" applyFont="1" applyBorder="1" applyAlignment="1">
      <alignment horizontal="distributed" vertical="center" shrinkToFit="1"/>
    </xf>
    <xf numFmtId="0" fontId="3" fillId="0" borderId="9" xfId="0" applyFont="1" applyBorder="1" applyAlignment="1">
      <alignment horizontal="center" vertical="center" shrinkToFit="1"/>
    </xf>
    <xf numFmtId="0" fontId="3"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38" fontId="3" fillId="0" borderId="9" xfId="2" applyFont="1" applyBorder="1" applyAlignment="1" applyProtection="1">
      <alignment vertical="center"/>
      <protection locked="0"/>
    </xf>
    <xf numFmtId="0" fontId="6" fillId="0" borderId="0" xfId="0" applyFont="1" applyAlignment="1">
      <alignment vertical="center"/>
    </xf>
    <xf numFmtId="0" fontId="6" fillId="0" borderId="24" xfId="0" applyFont="1" applyBorder="1" applyAlignment="1">
      <alignment horizontal="right" vertical="center"/>
    </xf>
    <xf numFmtId="0" fontId="3" fillId="0" borderId="0" xfId="0" applyFont="1" applyAlignment="1">
      <alignment horizontal="center" vertical="center"/>
    </xf>
    <xf numFmtId="0" fontId="10" fillId="0" borderId="57" xfId="0" applyFont="1" applyBorder="1" applyAlignment="1">
      <alignment vertical="center"/>
    </xf>
    <xf numFmtId="0" fontId="10" fillId="0" borderId="57" xfId="0" applyFont="1" applyBorder="1" applyAlignment="1">
      <alignment horizontal="right" vertical="center"/>
    </xf>
    <xf numFmtId="0" fontId="10" fillId="0" borderId="24" xfId="0" applyFont="1" applyBorder="1" applyAlignment="1">
      <alignment horizontal="right" vertical="center"/>
    </xf>
    <xf numFmtId="0" fontId="6" fillId="0" borderId="24" xfId="0" applyFont="1" applyBorder="1" applyAlignment="1">
      <alignment horizontal="center" vertical="center"/>
    </xf>
    <xf numFmtId="0" fontId="10" fillId="0" borderId="24" xfId="0" applyFont="1" applyBorder="1" applyAlignment="1">
      <alignment vertical="center"/>
    </xf>
    <xf numFmtId="0" fontId="10" fillId="0" borderId="37" xfId="0" applyFont="1" applyBorder="1" applyAlignment="1">
      <alignment horizontal="right" vertical="center"/>
    </xf>
    <xf numFmtId="0" fontId="40" fillId="0" borderId="0" xfId="0" applyFont="1" applyAlignment="1">
      <alignment horizontal="distributed" vertical="center" justifyLastLine="1"/>
    </xf>
    <xf numFmtId="0" fontId="6" fillId="0" borderId="16" xfId="0" applyFont="1" applyBorder="1" applyAlignment="1">
      <alignment horizontal="right" vertical="center"/>
    </xf>
    <xf numFmtId="0" fontId="6" fillId="0" borderId="20" xfId="0" applyFont="1" applyBorder="1" applyAlignment="1">
      <alignment horizontal="right" vertical="center"/>
    </xf>
    <xf numFmtId="0" fontId="6" fillId="0" borderId="17" xfId="0" applyFont="1" applyBorder="1" applyAlignment="1">
      <alignment horizontal="right" vertical="center"/>
    </xf>
    <xf numFmtId="0" fontId="10" fillId="0" borderId="16" xfId="0" applyFont="1" applyBorder="1" applyAlignment="1">
      <alignment horizontal="right" vertical="center"/>
    </xf>
    <xf numFmtId="0" fontId="10" fillId="0" borderId="20" xfId="0" applyFont="1" applyBorder="1" applyAlignment="1">
      <alignment horizontal="right" vertical="center"/>
    </xf>
    <xf numFmtId="0" fontId="10" fillId="0" borderId="17" xfId="0" applyFont="1" applyBorder="1" applyAlignment="1">
      <alignment horizontal="right"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26" fillId="0" borderId="0" xfId="0" applyFont="1" applyAlignment="1">
      <alignment vertical="center"/>
    </xf>
    <xf numFmtId="0" fontId="6" fillId="0" borderId="24" xfId="0" applyFont="1" applyBorder="1" applyAlignment="1">
      <alignment horizontal="center"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16" xfId="0" applyFont="1" applyBorder="1" applyAlignment="1">
      <alignment vertical="center" wrapText="1"/>
    </xf>
    <xf numFmtId="0" fontId="10" fillId="0" borderId="20" xfId="0" applyFont="1" applyBorder="1" applyAlignment="1">
      <alignment vertical="center" wrapText="1"/>
    </xf>
    <xf numFmtId="0" fontId="10" fillId="0" borderId="17" xfId="0" applyFont="1" applyBorder="1" applyAlignment="1">
      <alignment vertical="center" wrapText="1"/>
    </xf>
    <xf numFmtId="0" fontId="6" fillId="0" borderId="57" xfId="0" applyFont="1" applyBorder="1" applyAlignment="1">
      <alignment horizontal="right" vertical="center"/>
    </xf>
    <xf numFmtId="0" fontId="10" fillId="0" borderId="37" xfId="0" applyFont="1" applyBorder="1" applyAlignment="1">
      <alignment vertical="center"/>
    </xf>
    <xf numFmtId="0" fontId="10" fillId="0" borderId="24" xfId="0" applyFont="1" applyBorder="1" applyAlignment="1">
      <alignment vertical="center" wrapText="1"/>
    </xf>
    <xf numFmtId="0" fontId="28" fillId="0" borderId="0" xfId="0" applyFont="1" applyAlignment="1">
      <alignment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6" fillId="0" borderId="37" xfId="0" applyFont="1" applyBorder="1" applyAlignment="1">
      <alignment horizontal="right" vertical="center"/>
    </xf>
    <xf numFmtId="0" fontId="26" fillId="0" borderId="20" xfId="0" applyFont="1" applyBorder="1" applyAlignment="1">
      <alignment horizontal="distributed" vertical="center"/>
    </xf>
    <xf numFmtId="0" fontId="6" fillId="3" borderId="24" xfId="0" applyFont="1" applyFill="1" applyBorder="1" applyAlignment="1">
      <alignment horizontal="distributed" vertical="center" justifyLastLine="1"/>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3" borderId="4" xfId="0" applyNumberFormat="1" applyFont="1" applyFill="1" applyBorder="1" applyAlignment="1">
      <alignment horizontal="right" vertical="center"/>
    </xf>
    <xf numFmtId="49" fontId="3" fillId="3" borderId="0" xfId="0" applyNumberFormat="1" applyFont="1" applyFill="1" applyBorder="1" applyAlignment="1">
      <alignment horizontal="right" vertical="center"/>
    </xf>
    <xf numFmtId="49" fontId="3" fillId="3" borderId="5" xfId="0" applyNumberFormat="1" applyFont="1" applyFill="1" applyBorder="1" applyAlignment="1">
      <alignment horizontal="right" vertical="center"/>
    </xf>
    <xf numFmtId="0" fontId="28" fillId="0" borderId="0" xfId="0" applyFont="1" applyAlignment="1">
      <alignment vertical="center" wrapText="1"/>
    </xf>
    <xf numFmtId="49" fontId="3" fillId="3" borderId="6" xfId="0" applyNumberFormat="1" applyFont="1" applyFill="1" applyBorder="1" applyAlignment="1">
      <alignment horizontal="right" vertical="center"/>
    </xf>
    <xf numFmtId="49" fontId="3" fillId="3" borderId="7" xfId="0" applyNumberFormat="1" applyFont="1" applyFill="1" applyBorder="1" applyAlignment="1">
      <alignment horizontal="right" vertical="center"/>
    </xf>
    <xf numFmtId="49" fontId="3" fillId="3" borderId="8" xfId="0" applyNumberFormat="1" applyFont="1" applyFill="1" applyBorder="1" applyAlignment="1">
      <alignment horizontal="right" vertical="center"/>
    </xf>
    <xf numFmtId="49" fontId="3" fillId="0" borderId="57" xfId="0" applyNumberFormat="1" applyFont="1" applyBorder="1" applyAlignment="1">
      <alignment horizontal="right" vertical="center"/>
    </xf>
    <xf numFmtId="0" fontId="6" fillId="3" borderId="24" xfId="0" applyFont="1" applyFill="1" applyBorder="1" applyAlignment="1">
      <alignment horizontal="center" vertical="center" shrinkToFit="1"/>
    </xf>
    <xf numFmtId="0" fontId="35" fillId="0" borderId="0" xfId="0" applyFont="1" applyAlignment="1">
      <alignment vertical="center"/>
    </xf>
    <xf numFmtId="0" fontId="3" fillId="3" borderId="4" xfId="0" applyFont="1" applyFill="1" applyBorder="1" applyAlignment="1">
      <alignment horizontal="right" vertical="center"/>
    </xf>
    <xf numFmtId="0" fontId="3" fillId="3" borderId="0" xfId="0" applyFont="1" applyFill="1" applyBorder="1" applyAlignment="1">
      <alignment horizontal="right" vertical="center"/>
    </xf>
    <xf numFmtId="0" fontId="3" fillId="3" borderId="5" xfId="0" applyFont="1" applyFill="1" applyBorder="1" applyAlignment="1">
      <alignment horizontal="right" vertical="center"/>
    </xf>
    <xf numFmtId="0" fontId="3" fillId="0" borderId="24" xfId="0" applyFont="1" applyBorder="1" applyAlignment="1">
      <alignment vertical="center" textRotation="255" shrinkToFit="1"/>
    </xf>
    <xf numFmtId="0" fontId="6" fillId="3" borderId="24" xfId="0" applyFont="1" applyFill="1" applyBorder="1" applyAlignment="1">
      <alignment vertical="center"/>
    </xf>
    <xf numFmtId="0" fontId="3" fillId="0" borderId="24" xfId="0" applyFont="1" applyBorder="1" applyAlignment="1">
      <alignment vertical="center" shrinkToFit="1"/>
    </xf>
    <xf numFmtId="49" fontId="6" fillId="0" borderId="24" xfId="0" applyNumberFormat="1" applyFont="1" applyBorder="1" applyAlignment="1">
      <alignment horizontal="center" vertical="center"/>
    </xf>
    <xf numFmtId="49" fontId="3" fillId="0" borderId="4" xfId="0" applyNumberFormat="1" applyFont="1" applyBorder="1" applyAlignment="1">
      <alignment horizontal="right" vertical="center"/>
    </xf>
    <xf numFmtId="49" fontId="3" fillId="0" borderId="0" xfId="0" applyNumberFormat="1" applyFont="1" applyBorder="1" applyAlignment="1">
      <alignment horizontal="right" vertical="center"/>
    </xf>
    <xf numFmtId="49" fontId="3" fillId="0" borderId="5" xfId="0" applyNumberFormat="1" applyFont="1" applyBorder="1" applyAlignment="1">
      <alignment horizontal="right" vertical="center"/>
    </xf>
    <xf numFmtId="49" fontId="3" fillId="0" borderId="1" xfId="0" applyNumberFormat="1" applyFont="1" applyBorder="1" applyAlignment="1">
      <alignment horizontal="right" vertical="center"/>
    </xf>
    <xf numFmtId="49" fontId="3" fillId="0" borderId="2" xfId="0" applyNumberFormat="1" applyFont="1" applyBorder="1" applyAlignment="1">
      <alignment horizontal="right" vertical="center"/>
    </xf>
    <xf numFmtId="49" fontId="3" fillId="0" borderId="3" xfId="0" applyNumberFormat="1" applyFont="1" applyBorder="1" applyAlignment="1">
      <alignment horizontal="right" vertical="center"/>
    </xf>
    <xf numFmtId="49" fontId="3" fillId="0" borderId="6" xfId="0" applyNumberFormat="1" applyFont="1" applyBorder="1" applyAlignment="1">
      <alignment horizontal="right" vertical="center"/>
    </xf>
    <xf numFmtId="49" fontId="3" fillId="0" borderId="7" xfId="0" applyNumberFormat="1" applyFont="1" applyBorder="1" applyAlignment="1">
      <alignment horizontal="right" vertical="center"/>
    </xf>
    <xf numFmtId="49" fontId="3" fillId="0" borderId="8" xfId="0" applyNumberFormat="1" applyFont="1" applyBorder="1" applyAlignment="1">
      <alignment horizontal="right" vertical="center"/>
    </xf>
    <xf numFmtId="0" fontId="26" fillId="0" borderId="2" xfId="0" applyFont="1" applyBorder="1" applyAlignment="1">
      <alignment horizontal="distributed" vertical="center"/>
    </xf>
    <xf numFmtId="0" fontId="6" fillId="3" borderId="37" xfId="0" applyFont="1" applyFill="1" applyBorder="1" applyAlignment="1">
      <alignment vertical="center"/>
    </xf>
    <xf numFmtId="0" fontId="6" fillId="3" borderId="57" xfId="0" applyFont="1" applyFill="1" applyBorder="1" applyAlignment="1">
      <alignment vertical="center"/>
    </xf>
    <xf numFmtId="0" fontId="3" fillId="0" borderId="24"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49" fontId="6" fillId="0" borderId="69" xfId="0" applyNumberFormat="1" applyFont="1" applyBorder="1" applyAlignment="1">
      <alignment horizontal="center" vertical="center"/>
    </xf>
    <xf numFmtId="49" fontId="6" fillId="0" borderId="63" xfId="0" applyNumberFormat="1" applyFont="1" applyBorder="1" applyAlignment="1">
      <alignment horizontal="center" vertical="center"/>
    </xf>
    <xf numFmtId="49" fontId="6" fillId="0" borderId="70" xfId="0" applyNumberFormat="1" applyFont="1" applyBorder="1" applyAlignment="1">
      <alignment horizontal="center" vertical="center"/>
    </xf>
    <xf numFmtId="49" fontId="6" fillId="0" borderId="67" xfId="0" applyNumberFormat="1" applyFont="1" applyBorder="1" applyAlignment="1">
      <alignment horizontal="center" vertical="center"/>
    </xf>
    <xf numFmtId="49" fontId="6" fillId="0" borderId="71" xfId="0" applyNumberFormat="1" applyFont="1" applyBorder="1" applyAlignment="1">
      <alignment horizontal="center" vertical="center"/>
    </xf>
    <xf numFmtId="49" fontId="6" fillId="0" borderId="65"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28" fillId="0" borderId="63" xfId="0" applyNumberFormat="1" applyFont="1" applyBorder="1" applyAlignment="1">
      <alignment horizontal="center" vertical="center"/>
    </xf>
    <xf numFmtId="49" fontId="28" fillId="0" borderId="64" xfId="0" applyNumberFormat="1" applyFont="1" applyBorder="1" applyAlignment="1">
      <alignment horizontal="center" vertical="center"/>
    </xf>
    <xf numFmtId="49" fontId="28" fillId="0" borderId="65" xfId="0" applyNumberFormat="1" applyFont="1" applyBorder="1" applyAlignment="1">
      <alignment horizontal="center" vertical="center"/>
    </xf>
    <xf numFmtId="49" fontId="28" fillId="0" borderId="66" xfId="0" applyNumberFormat="1" applyFont="1" applyBorder="1" applyAlignment="1">
      <alignment horizontal="center" vertical="center"/>
    </xf>
    <xf numFmtId="49" fontId="28" fillId="0" borderId="67" xfId="0" applyNumberFormat="1" applyFont="1" applyBorder="1" applyAlignment="1">
      <alignment horizontal="center" vertical="center"/>
    </xf>
    <xf numFmtId="49" fontId="28" fillId="0" borderId="68" xfId="0" applyNumberFormat="1" applyFont="1" applyBorder="1" applyAlignment="1">
      <alignment horizontal="center" vertical="center"/>
    </xf>
    <xf numFmtId="49" fontId="3" fillId="3" borderId="1" xfId="0" applyNumberFormat="1" applyFont="1" applyFill="1" applyBorder="1" applyAlignment="1">
      <alignment horizontal="right" vertical="center"/>
    </xf>
    <xf numFmtId="49" fontId="3" fillId="3" borderId="2" xfId="0" applyNumberFormat="1" applyFont="1" applyFill="1" applyBorder="1" applyAlignment="1">
      <alignment horizontal="right" vertical="center"/>
    </xf>
    <xf numFmtId="49" fontId="3" fillId="3" borderId="3" xfId="0" applyNumberFormat="1" applyFont="1" applyFill="1" applyBorder="1" applyAlignment="1">
      <alignment horizontal="right" vertical="center"/>
    </xf>
    <xf numFmtId="0" fontId="3" fillId="0" borderId="57" xfId="0" applyFont="1" applyBorder="1" applyAlignment="1">
      <alignment vertical="center"/>
    </xf>
    <xf numFmtId="0" fontId="3" fillId="3" borderId="6" xfId="0" applyFont="1" applyFill="1" applyBorder="1" applyAlignment="1">
      <alignment horizontal="right" vertical="center"/>
    </xf>
    <xf numFmtId="0" fontId="3" fillId="3" borderId="7" xfId="0" applyFont="1" applyFill="1" applyBorder="1" applyAlignment="1">
      <alignment horizontal="right" vertical="center"/>
    </xf>
    <xf numFmtId="0" fontId="3" fillId="3" borderId="8" xfId="0" applyFont="1" applyFill="1" applyBorder="1" applyAlignment="1">
      <alignment horizontal="right" vertical="center"/>
    </xf>
    <xf numFmtId="49" fontId="3" fillId="0" borderId="56" xfId="0" applyNumberFormat="1" applyFont="1" applyBorder="1" applyAlignment="1">
      <alignment horizontal="right" vertical="center"/>
    </xf>
    <xf numFmtId="0" fontId="3" fillId="0" borderId="16" xfId="0" applyFont="1" applyBorder="1" applyAlignment="1">
      <alignment vertical="center" wrapText="1"/>
    </xf>
    <xf numFmtId="0" fontId="3" fillId="0" borderId="20" xfId="0" applyFont="1" applyBorder="1" applyAlignment="1">
      <alignment vertical="center" wrapText="1"/>
    </xf>
    <xf numFmtId="0" fontId="3" fillId="0" borderId="17" xfId="0" applyFont="1" applyBorder="1" applyAlignment="1">
      <alignment vertical="center" wrapText="1"/>
    </xf>
    <xf numFmtId="49" fontId="37" fillId="3" borderId="37" xfId="0" applyNumberFormat="1" applyFont="1" applyFill="1" applyBorder="1" applyAlignment="1">
      <alignment horizontal="center" vertical="center" shrinkToFit="1"/>
    </xf>
    <xf numFmtId="0" fontId="3" fillId="3" borderId="16" xfId="0" applyFont="1" applyFill="1" applyBorder="1" applyAlignment="1">
      <alignment horizontal="distributed" vertical="center" justifyLastLine="1"/>
    </xf>
    <xf numFmtId="0" fontId="3" fillId="3" borderId="20" xfId="0" applyFont="1" applyFill="1" applyBorder="1" applyAlignment="1">
      <alignment horizontal="distributed" vertical="center" justifyLastLine="1"/>
    </xf>
    <xf numFmtId="0" fontId="3" fillId="3" borderId="1" xfId="0" applyFont="1" applyFill="1" applyBorder="1" applyAlignment="1">
      <alignment horizontal="distributed" vertical="center" wrapText="1" justifyLastLine="1"/>
    </xf>
    <xf numFmtId="0" fontId="3" fillId="3" borderId="2" xfId="0" applyFont="1" applyFill="1" applyBorder="1" applyAlignment="1">
      <alignment horizontal="distributed" vertical="center" wrapText="1" justifyLastLine="1"/>
    </xf>
    <xf numFmtId="0" fontId="3" fillId="3" borderId="6" xfId="0" applyFont="1" applyFill="1" applyBorder="1" applyAlignment="1">
      <alignment horizontal="distributed" vertical="center" wrapText="1" justifyLastLine="1"/>
    </xf>
    <xf numFmtId="0" fontId="3" fillId="3" borderId="7" xfId="0" applyFont="1" applyFill="1" applyBorder="1" applyAlignment="1">
      <alignment horizontal="distributed" vertical="center" wrapText="1" justifyLastLine="1"/>
    </xf>
    <xf numFmtId="49" fontId="37" fillId="3" borderId="57" xfId="0" applyNumberFormat="1" applyFont="1" applyFill="1" applyBorder="1" applyAlignment="1">
      <alignment horizontal="center" vertical="center"/>
    </xf>
    <xf numFmtId="0" fontId="6" fillId="3" borderId="1"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6" fillId="3" borderId="0" xfId="0" applyFont="1" applyFill="1" applyBorder="1" applyAlignment="1">
      <alignment vertical="center"/>
    </xf>
    <xf numFmtId="0" fontId="6" fillId="3" borderId="5" xfId="0" applyFont="1" applyFill="1" applyBorder="1" applyAlignment="1">
      <alignment vertical="center"/>
    </xf>
    <xf numFmtId="0" fontId="6" fillId="3" borderId="6" xfId="0" applyFont="1" applyFill="1" applyBorder="1" applyAlignment="1">
      <alignment vertical="center"/>
    </xf>
    <xf numFmtId="0" fontId="6" fillId="3" borderId="7" xfId="0" applyFont="1" applyFill="1" applyBorder="1" applyAlignment="1">
      <alignment vertical="center"/>
    </xf>
    <xf numFmtId="0" fontId="6" fillId="3" borderId="8" xfId="0" applyFont="1" applyFill="1" applyBorder="1" applyAlignment="1">
      <alignment vertical="center"/>
    </xf>
    <xf numFmtId="0" fontId="38" fillId="0" borderId="0" xfId="0" applyFont="1" applyBorder="1" applyAlignment="1">
      <alignment vertical="center"/>
    </xf>
    <xf numFmtId="0" fontId="38" fillId="0" borderId="5" xfId="0" applyFont="1" applyBorder="1" applyAlignment="1">
      <alignment vertical="center"/>
    </xf>
    <xf numFmtId="0" fontId="39" fillId="0" borderId="0" xfId="0" applyFont="1" applyBorder="1" applyAlignment="1">
      <alignment vertical="center"/>
    </xf>
    <xf numFmtId="0" fontId="39" fillId="0" borderId="5" xfId="0" applyFont="1" applyBorder="1" applyAlignment="1">
      <alignment vertical="center"/>
    </xf>
    <xf numFmtId="0" fontId="27" fillId="0" borderId="4" xfId="0" applyFont="1" applyBorder="1" applyAlignment="1">
      <alignment vertical="center" shrinkToFit="1"/>
    </xf>
    <xf numFmtId="0" fontId="27" fillId="0" borderId="0" xfId="0" applyFont="1" applyBorder="1" applyAlignment="1">
      <alignment vertical="center" shrinkToFit="1"/>
    </xf>
    <xf numFmtId="0" fontId="27" fillId="0" borderId="5" xfId="0" applyFont="1" applyBorder="1" applyAlignment="1">
      <alignment vertical="center" shrinkToFit="1"/>
    </xf>
    <xf numFmtId="0" fontId="3" fillId="3" borderId="1" xfId="0" applyFont="1" applyFill="1" applyBorder="1" applyAlignment="1">
      <alignment horizontal="distributed" vertical="center" justifyLastLine="1"/>
    </xf>
    <xf numFmtId="0" fontId="3" fillId="3" borderId="2" xfId="0" applyFont="1" applyFill="1" applyBorder="1" applyAlignment="1">
      <alignment horizontal="distributed" vertical="center" justifyLastLine="1"/>
    </xf>
    <xf numFmtId="0" fontId="3" fillId="3" borderId="4" xfId="0" applyFont="1" applyFill="1" applyBorder="1" applyAlignment="1">
      <alignment horizontal="distributed" vertical="center" justifyLastLine="1"/>
    </xf>
    <xf numFmtId="0" fontId="3" fillId="3" borderId="0" xfId="0" applyFont="1" applyFill="1" applyBorder="1" applyAlignment="1">
      <alignment horizontal="distributed" vertical="center" justifyLastLine="1"/>
    </xf>
    <xf numFmtId="0" fontId="3" fillId="3" borderId="6" xfId="0" applyFont="1" applyFill="1" applyBorder="1" applyAlignment="1">
      <alignment horizontal="distributed" vertical="center" justifyLastLine="1"/>
    </xf>
    <xf numFmtId="0" fontId="3" fillId="3" borderId="7" xfId="0" applyFont="1" applyFill="1" applyBorder="1" applyAlignment="1">
      <alignment horizontal="distributed" vertical="center" justifyLastLine="1"/>
    </xf>
    <xf numFmtId="0" fontId="25" fillId="0" borderId="0" xfId="0" applyFont="1" applyBorder="1" applyAlignment="1">
      <alignment vertical="center"/>
    </xf>
    <xf numFmtId="0" fontId="25" fillId="0" borderId="5" xfId="0" applyFont="1" applyBorder="1" applyAlignment="1">
      <alignment vertical="center"/>
    </xf>
    <xf numFmtId="0" fontId="37" fillId="0" borderId="0" xfId="0" applyFont="1" applyBorder="1" applyAlignment="1">
      <alignment vertical="center"/>
    </xf>
    <xf numFmtId="0" fontId="37" fillId="0" borderId="5" xfId="0" applyFont="1" applyBorder="1" applyAlignment="1">
      <alignment vertical="center"/>
    </xf>
    <xf numFmtId="0" fontId="6" fillId="3" borderId="16"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27" fillId="0" borderId="22" xfId="0" applyFont="1" applyBorder="1" applyAlignment="1">
      <alignment horizontal="center" vertical="center"/>
    </xf>
    <xf numFmtId="0" fontId="27" fillId="0" borderId="23"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36" fillId="0" borderId="0" xfId="0" applyFont="1" applyBorder="1" applyAlignment="1">
      <alignment vertical="center"/>
    </xf>
    <xf numFmtId="0" fontId="36" fillId="0" borderId="5" xfId="0" applyFont="1" applyBorder="1" applyAlignment="1">
      <alignment vertical="center"/>
    </xf>
    <xf numFmtId="0" fontId="27" fillId="0" borderId="7" xfId="0" applyFont="1" applyBorder="1" applyAlignment="1">
      <alignment vertical="center"/>
    </xf>
    <xf numFmtId="0" fontId="27" fillId="0" borderId="8" xfId="0" applyFont="1" applyBorder="1" applyAlignment="1">
      <alignment vertical="center"/>
    </xf>
    <xf numFmtId="0" fontId="6" fillId="3" borderId="24" xfId="0" applyFont="1" applyFill="1" applyBorder="1" applyAlignment="1">
      <alignment horizontal="center" vertical="center"/>
    </xf>
    <xf numFmtId="49" fontId="6" fillId="3" borderId="1"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6" fillId="3" borderId="4" xfId="0" applyNumberFormat="1" applyFont="1" applyFill="1" applyBorder="1" applyAlignment="1">
      <alignment horizontal="center" vertical="center"/>
    </xf>
    <xf numFmtId="49" fontId="6" fillId="3" borderId="0" xfId="0" applyNumberFormat="1" applyFont="1" applyFill="1" applyBorder="1" applyAlignment="1">
      <alignment horizontal="center" vertical="center"/>
    </xf>
    <xf numFmtId="49" fontId="6" fillId="3" borderId="6" xfId="0" applyNumberFormat="1" applyFont="1" applyFill="1" applyBorder="1" applyAlignment="1">
      <alignment horizontal="center" vertical="center"/>
    </xf>
    <xf numFmtId="49" fontId="6" fillId="3" borderId="7" xfId="0" applyNumberFormat="1" applyFont="1" applyFill="1" applyBorder="1" applyAlignment="1">
      <alignment horizontal="center" vertical="center"/>
    </xf>
    <xf numFmtId="0" fontId="26" fillId="0" borderId="7" xfId="0" applyFont="1" applyBorder="1" applyAlignment="1">
      <alignment horizontal="distributed" vertical="center"/>
    </xf>
    <xf numFmtId="0" fontId="6" fillId="3" borderId="16" xfId="0" applyFont="1" applyFill="1" applyBorder="1" applyAlignment="1">
      <alignment vertical="center"/>
    </xf>
    <xf numFmtId="0" fontId="6" fillId="3" borderId="20" xfId="0" applyFont="1" applyFill="1" applyBorder="1" applyAlignment="1">
      <alignment vertical="center"/>
    </xf>
    <xf numFmtId="0" fontId="6" fillId="3" borderId="17" xfId="0" applyFont="1" applyFill="1" applyBorder="1" applyAlignment="1">
      <alignment vertical="center"/>
    </xf>
    <xf numFmtId="0" fontId="6" fillId="0" borderId="0" xfId="0" applyFont="1" applyAlignment="1">
      <alignment horizontal="left" vertical="center"/>
    </xf>
    <xf numFmtId="0" fontId="29" fillId="3" borderId="24" xfId="0" applyFont="1" applyFill="1" applyBorder="1" applyAlignment="1">
      <alignment vertical="center" wrapText="1"/>
    </xf>
    <xf numFmtId="0" fontId="6" fillId="0" borderId="4" xfId="0" applyFont="1" applyBorder="1" applyAlignment="1">
      <alignment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17" xfId="0" applyFont="1" applyBorder="1" applyAlignment="1">
      <alignment horizontal="center" vertical="center"/>
    </xf>
    <xf numFmtId="0" fontId="10" fillId="0" borderId="16" xfId="0" applyFont="1" applyBorder="1" applyAlignment="1">
      <alignment vertical="center"/>
    </xf>
    <xf numFmtId="0" fontId="10" fillId="0" borderId="20" xfId="0" applyFont="1" applyBorder="1" applyAlignment="1">
      <alignment vertical="center"/>
    </xf>
    <xf numFmtId="0" fontId="10" fillId="0" borderId="17" xfId="0" applyFont="1" applyBorder="1" applyAlignment="1">
      <alignment vertical="center"/>
    </xf>
    <xf numFmtId="0" fontId="34" fillId="0" borderId="72" xfId="0" applyFont="1" applyBorder="1" applyAlignment="1">
      <alignment horizontal="center" vertical="center"/>
    </xf>
    <xf numFmtId="0" fontId="34" fillId="0" borderId="73" xfId="0" applyFont="1" applyBorder="1" applyAlignment="1">
      <alignment horizontal="center" vertical="center"/>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4" fillId="0" borderId="0" xfId="0" applyFont="1" applyAlignment="1">
      <alignment horizontal="center" vertical="center"/>
    </xf>
    <xf numFmtId="181" fontId="34" fillId="0" borderId="21" xfId="0" applyNumberFormat="1" applyFont="1" applyBorder="1" applyAlignment="1">
      <alignment horizontal="center" vertical="center" wrapText="1"/>
    </xf>
    <xf numFmtId="0" fontId="0" fillId="8" borderId="33" xfId="0" applyFill="1" applyBorder="1" applyAlignment="1">
      <alignment horizontal="center" vertical="center"/>
    </xf>
    <xf numFmtId="0" fontId="0" fillId="8" borderId="28" xfId="0" applyFill="1" applyBorder="1" applyAlignment="1">
      <alignment horizontal="center" vertical="center"/>
    </xf>
    <xf numFmtId="0" fontId="41" fillId="0" borderId="7" xfId="0" applyFont="1" applyBorder="1" applyAlignment="1">
      <alignmen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34" fillId="6" borderId="87" xfId="0" applyFont="1" applyFill="1" applyBorder="1" applyAlignment="1" applyProtection="1">
      <alignment vertical="center"/>
      <protection locked="0"/>
    </xf>
    <xf numFmtId="0" fontId="34" fillId="6" borderId="88" xfId="0" applyFont="1" applyFill="1" applyBorder="1" applyAlignment="1" applyProtection="1">
      <alignment vertical="center"/>
      <protection locked="0"/>
    </xf>
    <xf numFmtId="0" fontId="34" fillId="6" borderId="74" xfId="0" applyFont="1" applyFill="1" applyBorder="1" applyAlignment="1" applyProtection="1">
      <alignment vertical="center"/>
      <protection locked="0"/>
    </xf>
    <xf numFmtId="0" fontId="34" fillId="6" borderId="75" xfId="0" applyFont="1" applyFill="1" applyBorder="1" applyAlignment="1" applyProtection="1">
      <alignment vertical="center"/>
      <protection locked="0"/>
    </xf>
    <xf numFmtId="0" fontId="34" fillId="0" borderId="1" xfId="0" applyFont="1" applyFill="1" applyBorder="1" applyAlignment="1" applyProtection="1">
      <alignment horizontal="center" vertical="center"/>
    </xf>
    <xf numFmtId="0" fontId="34" fillId="0" borderId="6" xfId="0" applyFont="1" applyFill="1" applyBorder="1" applyAlignment="1" applyProtection="1">
      <alignment horizontal="center" vertical="center"/>
    </xf>
    <xf numFmtId="0" fontId="47" fillId="0" borderId="16" xfId="0" applyFont="1" applyBorder="1" applyAlignment="1">
      <alignment vertical="center" wrapText="1"/>
    </xf>
    <xf numFmtId="0" fontId="47" fillId="0" borderId="2" xfId="0" applyFont="1" applyBorder="1" applyAlignment="1">
      <alignment vertical="center" wrapText="1"/>
    </xf>
    <xf numFmtId="0" fontId="47" fillId="0" borderId="20" xfId="0" applyFont="1" applyBorder="1" applyAlignment="1">
      <alignment vertical="center" wrapText="1"/>
    </xf>
    <xf numFmtId="0" fontId="47" fillId="0" borderId="17" xfId="0" applyFont="1" applyBorder="1" applyAlignment="1">
      <alignment vertical="center" wrapText="1"/>
    </xf>
    <xf numFmtId="0" fontId="0" fillId="8" borderId="37" xfId="0" applyFill="1" applyBorder="1" applyAlignment="1">
      <alignment horizontal="center" vertical="center" wrapText="1"/>
    </xf>
    <xf numFmtId="0" fontId="0" fillId="8" borderId="56" xfId="0" applyFill="1" applyBorder="1" applyAlignment="1">
      <alignment horizontal="center" vertical="center" wrapText="1"/>
    </xf>
    <xf numFmtId="0" fontId="0" fillId="8" borderId="57" xfId="0" applyFill="1" applyBorder="1" applyAlignment="1">
      <alignment horizontal="center" vertical="center" wrapText="1"/>
    </xf>
    <xf numFmtId="0" fontId="0" fillId="0" borderId="24" xfId="0" applyBorder="1" applyAlignment="1">
      <alignment horizontal="center" vertical="center" wrapText="1"/>
    </xf>
    <xf numFmtId="0" fontId="0" fillId="0" borderId="37"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38" fontId="34" fillId="0" borderId="37" xfId="0" applyNumberFormat="1" applyFont="1" applyBorder="1" applyAlignment="1">
      <alignment vertical="center"/>
    </xf>
    <xf numFmtId="38" fontId="34" fillId="0" borderId="57" xfId="0" applyNumberFormat="1" applyFont="1" applyBorder="1" applyAlignment="1">
      <alignment vertical="center"/>
    </xf>
    <xf numFmtId="38" fontId="34" fillId="0" borderId="37" xfId="2" applyFont="1" applyBorder="1" applyAlignment="1">
      <alignment vertical="center"/>
    </xf>
    <xf numFmtId="38" fontId="34" fillId="0" borderId="57" xfId="2" applyFont="1" applyBorder="1" applyAlignment="1">
      <alignment vertical="center"/>
    </xf>
    <xf numFmtId="38" fontId="34" fillId="0" borderId="24" xfId="2" applyFont="1" applyBorder="1" applyAlignment="1">
      <alignment vertical="center"/>
    </xf>
    <xf numFmtId="38" fontId="34" fillId="0" borderId="24" xfId="0" applyNumberFormat="1" applyFont="1" applyBorder="1" applyAlignment="1">
      <alignment vertical="center"/>
    </xf>
    <xf numFmtId="0" fontId="34" fillId="0" borderId="24" xfId="0" applyFont="1" applyBorder="1" applyAlignment="1">
      <alignment vertical="center"/>
    </xf>
    <xf numFmtId="38" fontId="34" fillId="5" borderId="28" xfId="2" applyFont="1" applyFill="1" applyBorder="1" applyAlignment="1">
      <alignment vertical="center"/>
    </xf>
    <xf numFmtId="38" fontId="34" fillId="5" borderId="29" xfId="2" applyFont="1" applyFill="1" applyBorder="1" applyAlignment="1">
      <alignment vertical="center"/>
    </xf>
    <xf numFmtId="0" fontId="34" fillId="5" borderId="28" xfId="0" applyFont="1" applyFill="1" applyBorder="1" applyAlignment="1">
      <alignment horizontal="center" vertical="center"/>
    </xf>
    <xf numFmtId="38" fontId="34" fillId="5" borderId="33" xfId="2" applyFont="1" applyFill="1" applyBorder="1" applyAlignment="1">
      <alignment vertical="center"/>
    </xf>
    <xf numFmtId="0" fontId="0" fillId="8" borderId="29" xfId="0" applyFill="1" applyBorder="1" applyAlignment="1">
      <alignment horizontal="center" vertical="center" wrapText="1"/>
    </xf>
    <xf numFmtId="0" fontId="0" fillId="0" borderId="37"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20" fillId="0" borderId="6" xfId="0" applyFont="1" applyBorder="1" applyAlignment="1">
      <alignment horizontal="right" vertical="center" wrapText="1"/>
    </xf>
    <xf numFmtId="0" fontId="20" fillId="0" borderId="7" xfId="0" applyFont="1" applyBorder="1" applyAlignment="1">
      <alignment horizontal="right" vertical="center" wrapText="1"/>
    </xf>
    <xf numFmtId="0" fontId="20" fillId="0" borderId="8" xfId="0" applyFont="1" applyBorder="1" applyAlignment="1">
      <alignment horizontal="right" vertical="center" wrapText="1"/>
    </xf>
    <xf numFmtId="0" fontId="0" fillId="0" borderId="24" xfId="0" applyBorder="1" applyAlignment="1">
      <alignment horizontal="center" vertical="center"/>
    </xf>
    <xf numFmtId="0" fontId="34" fillId="0" borderId="2" xfId="0" applyFont="1" applyBorder="1" applyAlignment="1">
      <alignment horizontal="center" vertical="center"/>
    </xf>
    <xf numFmtId="0" fontId="34" fillId="0" borderId="7" xfId="0" applyFont="1" applyBorder="1" applyAlignment="1">
      <alignment horizontal="center" vertical="center"/>
    </xf>
    <xf numFmtId="0" fontId="34" fillId="0" borderId="1" xfId="0" applyFont="1" applyBorder="1" applyAlignment="1">
      <alignment horizontal="center" vertical="center"/>
    </xf>
    <xf numFmtId="0" fontId="34" fillId="0" borderId="6" xfId="0" applyFont="1" applyBorder="1" applyAlignment="1">
      <alignment horizontal="center" vertical="center"/>
    </xf>
    <xf numFmtId="0" fontId="34" fillId="0" borderId="3" xfId="0" applyFont="1" applyBorder="1" applyAlignment="1">
      <alignment horizontal="center" vertical="center"/>
    </xf>
    <xf numFmtId="0" fontId="34" fillId="0" borderId="8" xfId="0" applyFont="1" applyBorder="1" applyAlignment="1">
      <alignment horizontal="center" vertical="center"/>
    </xf>
    <xf numFmtId="38" fontId="34" fillId="5" borderId="28" xfId="0" applyNumberFormat="1" applyFont="1" applyFill="1" applyBorder="1" applyAlignment="1">
      <alignment vertical="center"/>
    </xf>
    <xf numFmtId="0" fontId="34" fillId="5" borderId="28" xfId="0" applyFont="1" applyFill="1" applyBorder="1" applyAlignment="1">
      <alignment vertical="center"/>
    </xf>
    <xf numFmtId="0" fontId="34" fillId="0" borderId="1" xfId="0" applyFont="1" applyFill="1" applyBorder="1" applyAlignment="1">
      <alignment horizontal="center" vertical="center"/>
    </xf>
    <xf numFmtId="0" fontId="34" fillId="0" borderId="6" xfId="0" applyFont="1" applyFill="1" applyBorder="1" applyAlignment="1">
      <alignment horizontal="center" vertical="center"/>
    </xf>
    <xf numFmtId="185" fontId="34" fillId="0" borderId="1" xfId="0" applyNumberFormat="1" applyFont="1" applyFill="1" applyBorder="1" applyAlignment="1">
      <alignment vertical="center"/>
    </xf>
    <xf numFmtId="185" fontId="34" fillId="0" borderId="6" xfId="0" applyNumberFormat="1" applyFont="1" applyFill="1"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38" fontId="34" fillId="7" borderId="1" xfId="2" applyFont="1" applyFill="1" applyBorder="1" applyAlignment="1" applyProtection="1">
      <alignment vertical="center"/>
      <protection locked="0"/>
    </xf>
    <xf numFmtId="38" fontId="34" fillId="7" borderId="6" xfId="2" applyFont="1" applyFill="1" applyBorder="1" applyAlignment="1" applyProtection="1">
      <alignment vertical="center"/>
      <protection locked="0"/>
    </xf>
    <xf numFmtId="38" fontId="34" fillId="0" borderId="1" xfId="2" applyFont="1" applyBorder="1" applyAlignment="1" applyProtection="1">
      <alignment vertical="center"/>
    </xf>
    <xf numFmtId="38" fontId="34" fillId="0" borderId="6" xfId="2" applyFont="1" applyBorder="1" applyAlignment="1" applyProtection="1">
      <alignment vertical="center"/>
    </xf>
    <xf numFmtId="0" fontId="34" fillId="8" borderId="1" xfId="0" applyFont="1" applyFill="1" applyBorder="1" applyAlignment="1">
      <alignment horizontal="center" vertical="center"/>
    </xf>
    <xf numFmtId="0" fontId="34" fillId="8" borderId="6" xfId="0" applyFont="1" applyFill="1" applyBorder="1" applyAlignment="1">
      <alignment horizontal="center" vertical="center"/>
    </xf>
    <xf numFmtId="0" fontId="34" fillId="6" borderId="72" xfId="0" applyFont="1" applyFill="1" applyBorder="1" applyAlignment="1" applyProtection="1">
      <alignment horizontal="center" vertical="center"/>
      <protection locked="0"/>
    </xf>
    <xf numFmtId="0" fontId="34" fillId="6" borderId="73" xfId="0" applyFont="1" applyFill="1" applyBorder="1" applyAlignment="1" applyProtection="1">
      <alignment horizontal="center" vertical="center"/>
      <protection locked="0"/>
    </xf>
    <xf numFmtId="0" fontId="0" fillId="0" borderId="7" xfId="0" applyFont="1" applyBorder="1" applyAlignment="1">
      <alignment horizontal="center" vertical="center"/>
    </xf>
    <xf numFmtId="0" fontId="34" fillId="6" borderId="1" xfId="0" applyFont="1" applyFill="1" applyBorder="1" applyAlignment="1" applyProtection="1">
      <alignment horizontal="center" vertical="center"/>
      <protection locked="0"/>
    </xf>
    <xf numFmtId="0" fontId="34" fillId="6" borderId="6" xfId="0" applyFont="1" applyFill="1" applyBorder="1" applyAlignment="1" applyProtection="1">
      <alignment horizontal="center" vertical="center"/>
      <protection locked="0"/>
    </xf>
    <xf numFmtId="38" fontId="34" fillId="0" borderId="1" xfId="2" applyFont="1" applyBorder="1" applyAlignment="1">
      <alignment vertical="center"/>
    </xf>
    <xf numFmtId="38" fontId="34" fillId="0" borderId="6" xfId="2" applyFont="1" applyBorder="1" applyAlignment="1">
      <alignment vertical="center"/>
    </xf>
    <xf numFmtId="0" fontId="34" fillId="0" borderId="87" xfId="0" applyFont="1" applyBorder="1" applyAlignment="1">
      <alignment vertical="center"/>
    </xf>
    <xf numFmtId="0" fontId="34" fillId="0" borderId="88" xfId="0" applyFont="1" applyBorder="1" applyAlignment="1">
      <alignment vertical="center"/>
    </xf>
    <xf numFmtId="0" fontId="34" fillId="0" borderId="74" xfId="0" applyFont="1" applyBorder="1" applyAlignment="1">
      <alignment vertical="center"/>
    </xf>
    <xf numFmtId="0" fontId="34" fillId="0" borderId="75" xfId="0" applyFont="1" applyBorder="1" applyAlignment="1">
      <alignment vertical="center"/>
    </xf>
    <xf numFmtId="0" fontId="34" fillId="0" borderId="37" xfId="0" applyFont="1" applyBorder="1" applyAlignment="1">
      <alignment horizontal="center" vertical="center"/>
    </xf>
    <xf numFmtId="0" fontId="34" fillId="0" borderId="57" xfId="0" applyFont="1" applyBorder="1" applyAlignment="1">
      <alignment horizontal="center" vertical="center"/>
    </xf>
    <xf numFmtId="0" fontId="34" fillId="0" borderId="56" xfId="0" applyFont="1" applyBorder="1" applyAlignment="1">
      <alignment horizontal="center" vertical="center"/>
    </xf>
    <xf numFmtId="0" fontId="49" fillId="0" borderId="1" xfId="0" applyFont="1" applyBorder="1" applyAlignment="1">
      <alignment horizontal="center" vertical="center"/>
    </xf>
    <xf numFmtId="0" fontId="49" fillId="0" borderId="6" xfId="0" applyFont="1" applyBorder="1" applyAlignment="1">
      <alignment horizontal="center" vertical="center"/>
    </xf>
    <xf numFmtId="0" fontId="48" fillId="6" borderId="76" xfId="0" applyFont="1" applyFill="1" applyBorder="1" applyAlignment="1" applyProtection="1">
      <alignment horizontal="center" vertical="center"/>
      <protection locked="0"/>
    </xf>
    <xf numFmtId="0" fontId="48" fillId="6" borderId="77" xfId="0" applyFont="1" applyFill="1" applyBorder="1" applyAlignment="1" applyProtection="1">
      <alignment horizontal="center" vertical="center"/>
      <protection locked="0"/>
    </xf>
    <xf numFmtId="182" fontId="34" fillId="0" borderId="22" xfId="0" applyNumberFormat="1" applyFont="1" applyBorder="1" applyAlignment="1">
      <alignment horizontal="center" vertical="center"/>
    </xf>
    <xf numFmtId="186" fontId="34" fillId="0" borderId="22" xfId="0" applyNumberFormat="1" applyFont="1" applyBorder="1" applyAlignment="1">
      <alignment horizontal="center" vertical="center"/>
    </xf>
    <xf numFmtId="38" fontId="34" fillId="0" borderId="56" xfId="0" applyNumberFormat="1" applyFont="1" applyBorder="1" applyAlignment="1">
      <alignment vertical="center"/>
    </xf>
    <xf numFmtId="0" fontId="34" fillId="6" borderId="37" xfId="0" applyFont="1" applyFill="1" applyBorder="1" applyAlignment="1" applyProtection="1">
      <alignment horizontal="center" vertical="center"/>
    </xf>
    <xf numFmtId="0" fontId="34" fillId="6" borderId="57" xfId="0" applyFont="1" applyFill="1" applyBorder="1" applyAlignment="1" applyProtection="1">
      <alignment horizontal="center" vertical="center"/>
    </xf>
    <xf numFmtId="0" fontId="34" fillId="0" borderId="72" xfId="0" applyFont="1" applyBorder="1" applyAlignment="1">
      <alignment vertical="center"/>
    </xf>
    <xf numFmtId="0" fontId="34" fillId="0" borderId="73" xfId="0" applyFont="1" applyBorder="1" applyAlignment="1">
      <alignment vertical="center"/>
    </xf>
    <xf numFmtId="0" fontId="34" fillId="0" borderId="37" xfId="0" applyFont="1" applyFill="1" applyBorder="1" applyAlignment="1" applyProtection="1">
      <alignment horizontal="center" vertical="center"/>
      <protection locked="0"/>
    </xf>
    <xf numFmtId="0" fontId="34" fillId="0" borderId="57" xfId="0" applyFont="1" applyFill="1" applyBorder="1" applyAlignment="1" applyProtection="1">
      <alignment horizontal="center" vertical="center"/>
      <protection locked="0"/>
    </xf>
    <xf numFmtId="0" fontId="41" fillId="0" borderId="7" xfId="0" applyFont="1" applyFill="1" applyBorder="1" applyAlignment="1">
      <alignment vertical="center"/>
    </xf>
    <xf numFmtId="0" fontId="34" fillId="6" borderId="72" xfId="0" applyFont="1" applyFill="1" applyBorder="1" applyAlignment="1" applyProtection="1">
      <alignment vertical="center"/>
      <protection locked="0"/>
    </xf>
    <xf numFmtId="0" fontId="34" fillId="6" borderId="73" xfId="0" applyFont="1" applyFill="1" applyBorder="1" applyAlignment="1" applyProtection="1">
      <alignment vertical="center"/>
      <protection locked="0"/>
    </xf>
    <xf numFmtId="0" fontId="0" fillId="5" borderId="28" xfId="0" applyFill="1" applyBorder="1" applyAlignment="1">
      <alignment horizontal="center" vertical="center"/>
    </xf>
    <xf numFmtId="0" fontId="0" fillId="5" borderId="33" xfId="0" applyFill="1" applyBorder="1" applyAlignment="1">
      <alignment horizontal="center" vertical="center"/>
    </xf>
    <xf numFmtId="0" fontId="0" fillId="5" borderId="29" xfId="0" applyFill="1" applyBorder="1" applyAlignment="1">
      <alignment horizontal="center" vertical="center" wrapText="1"/>
    </xf>
    <xf numFmtId="181" fontId="34" fillId="0" borderId="27" xfId="0" applyNumberFormat="1" applyFont="1" applyBorder="1" applyAlignment="1">
      <alignment horizontal="center" vertical="center" wrapText="1"/>
    </xf>
    <xf numFmtId="185" fontId="34" fillId="4" borderId="1" xfId="0" applyNumberFormat="1" applyFont="1" applyFill="1" applyBorder="1" applyAlignment="1">
      <alignment vertical="center"/>
    </xf>
    <xf numFmtId="185" fontId="34" fillId="4" borderId="6" xfId="0" applyNumberFormat="1" applyFont="1" applyFill="1" applyBorder="1" applyAlignment="1">
      <alignment vertical="center"/>
    </xf>
    <xf numFmtId="0" fontId="34" fillId="4" borderId="1" xfId="0" applyFont="1" applyFill="1" applyBorder="1" applyAlignment="1">
      <alignment horizontal="center" vertical="center"/>
    </xf>
    <xf numFmtId="0" fontId="34" fillId="4" borderId="6" xfId="0" applyFont="1" applyFill="1" applyBorder="1" applyAlignment="1">
      <alignment horizontal="center" vertical="center"/>
    </xf>
    <xf numFmtId="182" fontId="34" fillId="0" borderId="22" xfId="0" applyNumberFormat="1" applyFont="1" applyFill="1" applyBorder="1" applyAlignment="1">
      <alignment horizontal="center" vertical="center"/>
    </xf>
    <xf numFmtId="182" fontId="34" fillId="0" borderId="23" xfId="0" applyNumberFormat="1" applyFont="1" applyBorder="1" applyAlignment="1">
      <alignment horizontal="center" vertical="center"/>
    </xf>
    <xf numFmtId="182" fontId="34" fillId="0" borderId="23" xfId="0" applyNumberFormat="1" applyFont="1" applyFill="1" applyBorder="1" applyAlignment="1">
      <alignment horizontal="center" vertical="center"/>
    </xf>
    <xf numFmtId="0" fontId="34" fillId="6" borderId="37" xfId="0" applyFont="1" applyFill="1" applyBorder="1" applyAlignment="1" applyProtection="1">
      <alignment horizontal="center" vertical="center"/>
      <protection locked="0"/>
    </xf>
    <xf numFmtId="0" fontId="34" fillId="6" borderId="57" xfId="0" applyFont="1" applyFill="1" applyBorder="1" applyAlignment="1" applyProtection="1">
      <alignment horizontal="center" vertical="center"/>
      <protection locked="0"/>
    </xf>
    <xf numFmtId="0" fontId="20" fillId="0" borderId="37" xfId="0" applyFont="1" applyBorder="1" applyAlignment="1">
      <alignment vertical="center"/>
    </xf>
    <xf numFmtId="0" fontId="20" fillId="0" borderId="57" xfId="0" applyFont="1" applyBorder="1" applyAlignment="1">
      <alignment vertical="center"/>
    </xf>
    <xf numFmtId="0" fontId="0" fillId="6" borderId="57" xfId="0" applyFill="1" applyBorder="1" applyAlignment="1" applyProtection="1">
      <alignment horizontal="center" vertical="center"/>
      <protection locked="0"/>
    </xf>
    <xf numFmtId="0" fontId="34" fillId="7" borderId="1" xfId="0" applyFont="1" applyFill="1" applyBorder="1" applyAlignment="1">
      <alignment horizontal="center" vertical="center"/>
    </xf>
    <xf numFmtId="0" fontId="34" fillId="7" borderId="6" xfId="0" applyFont="1" applyFill="1" applyBorder="1" applyAlignment="1">
      <alignment horizontal="center" vertical="center"/>
    </xf>
    <xf numFmtId="0" fontId="34" fillId="0" borderId="37" xfId="0" applyFont="1" applyFill="1" applyBorder="1" applyAlignment="1" applyProtection="1">
      <alignment vertical="center" wrapText="1"/>
    </xf>
    <xf numFmtId="0" fontId="34" fillId="0" borderId="57" xfId="0" applyFont="1" applyFill="1" applyBorder="1" applyAlignment="1" applyProtection="1">
      <alignment vertical="center" wrapText="1"/>
    </xf>
    <xf numFmtId="41" fontId="8" fillId="0" borderId="16" xfId="0" applyNumberFormat="1" applyFont="1" applyBorder="1" applyAlignment="1" applyProtection="1">
      <protection locked="0"/>
    </xf>
    <xf numFmtId="41" fontId="8" fillId="0" borderId="20" xfId="0" applyNumberFormat="1" applyFont="1" applyBorder="1" applyAlignment="1" applyProtection="1">
      <protection locked="0"/>
    </xf>
    <xf numFmtId="41" fontId="8" fillId="0" borderId="17" xfId="0" applyNumberFormat="1" applyFont="1" applyBorder="1" applyAlignment="1" applyProtection="1">
      <protection locked="0"/>
    </xf>
    <xf numFmtId="41" fontId="8" fillId="0" borderId="16" xfId="0" applyNumberFormat="1" applyFont="1" applyBorder="1" applyAlignment="1" applyProtection="1"/>
    <xf numFmtId="41" fontId="8" fillId="0" borderId="20" xfId="0" applyNumberFormat="1" applyFont="1" applyBorder="1" applyAlignment="1" applyProtection="1"/>
    <xf numFmtId="41" fontId="8" fillId="0" borderId="17" xfId="0" applyNumberFormat="1" applyFont="1" applyBorder="1" applyAlignment="1" applyProtection="1"/>
    <xf numFmtId="41" fontId="8" fillId="0" borderId="16" xfId="2" applyNumberFormat="1" applyFont="1" applyBorder="1" applyAlignment="1" applyProtection="1">
      <protection locked="0"/>
    </xf>
    <xf numFmtId="41" fontId="8" fillId="0" borderId="20" xfId="2" applyNumberFormat="1" applyFont="1" applyBorder="1" applyAlignment="1" applyProtection="1">
      <protection locked="0"/>
    </xf>
    <xf numFmtId="41" fontId="8" fillId="0" borderId="17" xfId="2" applyNumberFormat="1" applyFont="1" applyBorder="1" applyAlignment="1" applyProtection="1">
      <protection locked="0"/>
    </xf>
    <xf numFmtId="177" fontId="8" fillId="0" borderId="16" xfId="0" applyNumberFormat="1" applyFont="1" applyBorder="1" applyAlignment="1" applyProtection="1">
      <alignment horizontal="center"/>
    </xf>
    <xf numFmtId="177" fontId="8" fillId="0" borderId="20" xfId="0" applyNumberFormat="1" applyFont="1" applyBorder="1" applyAlignment="1" applyProtection="1">
      <alignment horizontal="center"/>
    </xf>
    <xf numFmtId="177" fontId="8" fillId="0" borderId="17" xfId="0" applyNumberFormat="1" applyFont="1" applyBorder="1" applyAlignment="1" applyProtection="1">
      <alignment horizontal="center"/>
    </xf>
    <xf numFmtId="0" fontId="8" fillId="0" borderId="16" xfId="0" applyFont="1" applyBorder="1" applyAlignment="1" applyProtection="1">
      <alignment horizontal="center"/>
      <protection locked="0"/>
    </xf>
    <xf numFmtId="0" fontId="8" fillId="0" borderId="20" xfId="0" applyFont="1" applyBorder="1" applyAlignment="1" applyProtection="1">
      <alignment horizontal="center"/>
      <protection locked="0"/>
    </xf>
    <xf numFmtId="0" fontId="8" fillId="0" borderId="17" xfId="0" applyFont="1" applyBorder="1" applyAlignment="1" applyProtection="1">
      <alignment horizontal="center"/>
      <protection locked="0"/>
    </xf>
    <xf numFmtId="177" fontId="8" fillId="0" borderId="16" xfId="0" applyNumberFormat="1" applyFont="1" applyBorder="1" applyAlignment="1"/>
    <xf numFmtId="177" fontId="8" fillId="0" borderId="20" xfId="0" applyNumberFormat="1" applyFont="1" applyBorder="1" applyAlignment="1"/>
    <xf numFmtId="177" fontId="8" fillId="0" borderId="17" xfId="0" applyNumberFormat="1" applyFont="1" applyBorder="1" applyAlignment="1"/>
    <xf numFmtId="0" fontId="7" fillId="0" borderId="0" xfId="0" applyFont="1" applyBorder="1" applyAlignment="1">
      <alignment vertical="center"/>
    </xf>
    <xf numFmtId="41" fontId="8" fillId="0" borderId="16" xfId="0" applyNumberFormat="1" applyFont="1" applyBorder="1" applyAlignment="1" applyProtection="1">
      <alignment horizontal="center"/>
    </xf>
    <xf numFmtId="41" fontId="8" fillId="0" borderId="20" xfId="0" applyNumberFormat="1" applyFont="1" applyBorder="1" applyAlignment="1" applyProtection="1">
      <alignment horizontal="center"/>
    </xf>
    <xf numFmtId="41" fontId="8" fillId="0" borderId="17" xfId="0" applyNumberFormat="1" applyFont="1" applyBorder="1" applyAlignment="1" applyProtection="1">
      <alignment horizontal="center"/>
    </xf>
    <xf numFmtId="41" fontId="6" fillId="0" borderId="16" xfId="0" applyNumberFormat="1" applyFont="1" applyBorder="1" applyAlignment="1" applyProtection="1">
      <alignment horizontal="center"/>
    </xf>
    <xf numFmtId="41" fontId="6" fillId="0" borderId="20" xfId="0" applyNumberFormat="1" applyFont="1" applyBorder="1" applyAlignment="1" applyProtection="1">
      <alignment horizontal="center"/>
    </xf>
    <xf numFmtId="41" fontId="6" fillId="0" borderId="17" xfId="0" applyNumberFormat="1" applyFont="1" applyBorder="1" applyAlignment="1" applyProtection="1">
      <alignment horizontal="center"/>
    </xf>
    <xf numFmtId="177" fontId="6" fillId="0" borderId="16" xfId="0" applyNumberFormat="1" applyFont="1" applyBorder="1" applyAlignment="1">
      <alignment horizontal="center" vertical="center" justifyLastLine="1"/>
    </xf>
    <xf numFmtId="177" fontId="6" fillId="0" borderId="20" xfId="0" applyNumberFormat="1" applyFont="1" applyBorder="1" applyAlignment="1">
      <alignment horizontal="center" vertical="center" justifyLastLine="1"/>
    </xf>
    <xf numFmtId="177" fontId="6" fillId="0" borderId="17" xfId="0" applyNumberFormat="1" applyFont="1" applyBorder="1" applyAlignment="1">
      <alignment horizontal="center" vertical="center" justifyLastLine="1"/>
    </xf>
    <xf numFmtId="0" fontId="6" fillId="0" borderId="37"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16" xfId="0" applyNumberFormat="1" applyFont="1" applyBorder="1" applyAlignment="1" applyProtection="1">
      <alignment horizontal="right"/>
      <protection locked="0"/>
    </xf>
    <xf numFmtId="0" fontId="6" fillId="0" borderId="20" xfId="0" applyNumberFormat="1" applyFont="1" applyBorder="1" applyAlignment="1" applyProtection="1">
      <alignment horizontal="right"/>
      <protection locked="0"/>
    </xf>
    <xf numFmtId="0" fontId="6" fillId="0" borderId="17" xfId="0" applyNumberFormat="1" applyFont="1" applyBorder="1" applyAlignment="1" applyProtection="1">
      <alignment horizontal="right"/>
      <protection locked="0"/>
    </xf>
    <xf numFmtId="0" fontId="8" fillId="0" borderId="1" xfId="0" applyFont="1" applyBorder="1" applyAlignment="1" applyProtection="1">
      <alignment horizontal="center"/>
      <protection locked="0"/>
    </xf>
    <xf numFmtId="0" fontId="8" fillId="0" borderId="2" xfId="0" applyFont="1" applyBorder="1" applyAlignment="1" applyProtection="1">
      <alignment horizontal="center"/>
      <protection locked="0"/>
    </xf>
    <xf numFmtId="0" fontId="8" fillId="0" borderId="3" xfId="0" applyFont="1" applyBorder="1" applyAlignment="1" applyProtection="1">
      <alignment horizontal="center"/>
      <protection locked="0"/>
    </xf>
    <xf numFmtId="41" fontId="8" fillId="0" borderId="1" xfId="2" applyNumberFormat="1" applyFont="1" applyBorder="1" applyAlignment="1" applyProtection="1">
      <protection locked="0"/>
    </xf>
    <xf numFmtId="41" fontId="8" fillId="0" borderId="2" xfId="2" applyNumberFormat="1" applyFont="1" applyBorder="1" applyAlignment="1" applyProtection="1">
      <protection locked="0"/>
    </xf>
    <xf numFmtId="41" fontId="8" fillId="0" borderId="3" xfId="2" applyNumberFormat="1" applyFont="1" applyBorder="1" applyAlignment="1" applyProtection="1">
      <protection locked="0"/>
    </xf>
    <xf numFmtId="0" fontId="6" fillId="0" borderId="24" xfId="0" applyFont="1" applyBorder="1" applyAlignment="1">
      <alignment horizontal="distributed" vertical="center"/>
    </xf>
    <xf numFmtId="0" fontId="6" fillId="0" borderId="24" xfId="0" applyFont="1" applyBorder="1" applyAlignment="1">
      <alignment horizontal="distributed" vertical="center" wrapText="1"/>
    </xf>
    <xf numFmtId="0" fontId="8" fillId="0" borderId="1" xfId="0" applyFont="1" applyBorder="1" applyAlignment="1">
      <alignment horizontal="distributed" vertical="center" justifyLastLine="1"/>
    </xf>
    <xf numFmtId="0" fontId="8" fillId="0" borderId="2"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8" fillId="0" borderId="6" xfId="0" applyFont="1" applyBorder="1" applyAlignment="1">
      <alignment horizontal="distributed" vertical="center" justifyLastLine="1"/>
    </xf>
    <xf numFmtId="0" fontId="8" fillId="0" borderId="7" xfId="0" applyFont="1" applyBorder="1" applyAlignment="1">
      <alignment horizontal="distributed" vertical="center" justifyLastLine="1"/>
    </xf>
    <xf numFmtId="0" fontId="8" fillId="0" borderId="8" xfId="0" applyFont="1" applyBorder="1" applyAlignment="1">
      <alignment horizontal="distributed" vertical="center" justifyLastLine="1"/>
    </xf>
    <xf numFmtId="3" fontId="8" fillId="0" borderId="1" xfId="0" applyNumberFormat="1" applyFont="1" applyBorder="1" applyAlignment="1">
      <alignment horizontal="distributed" vertical="center" justifyLastLine="1"/>
    </xf>
    <xf numFmtId="3" fontId="8" fillId="0" borderId="2" xfId="0" applyNumberFormat="1" applyFont="1" applyBorder="1" applyAlignment="1">
      <alignment horizontal="distributed" vertical="center" justifyLastLine="1"/>
    </xf>
    <xf numFmtId="3" fontId="8" fillId="0" borderId="3" xfId="0" applyNumberFormat="1" applyFont="1" applyBorder="1" applyAlignment="1">
      <alignment horizontal="distributed" vertical="center" justifyLastLine="1"/>
    </xf>
    <xf numFmtId="3" fontId="8" fillId="0" borderId="6" xfId="0" applyNumberFormat="1" applyFont="1" applyBorder="1" applyAlignment="1">
      <alignment horizontal="distributed" vertical="center" justifyLastLine="1"/>
    </xf>
    <xf numFmtId="3" fontId="8" fillId="0" borderId="7" xfId="0" applyNumberFormat="1" applyFont="1" applyBorder="1" applyAlignment="1">
      <alignment horizontal="distributed" vertical="center" justifyLastLine="1"/>
    </xf>
    <xf numFmtId="3" fontId="8" fillId="0" borderId="8" xfId="0" applyNumberFormat="1" applyFont="1" applyBorder="1" applyAlignment="1">
      <alignment horizontal="distributed" vertical="center" justifyLastLine="1"/>
    </xf>
    <xf numFmtId="0" fontId="3" fillId="0" borderId="37" xfId="0" applyFont="1" applyBorder="1" applyAlignment="1">
      <alignment horizontal="center" vertical="distributed" textRotation="255" justifyLastLine="1"/>
    </xf>
    <xf numFmtId="0" fontId="3" fillId="0" borderId="56" xfId="0" applyFont="1" applyBorder="1" applyAlignment="1">
      <alignment horizontal="center" vertical="distributed" textRotation="255" justifyLastLine="1"/>
    </xf>
    <xf numFmtId="0" fontId="3" fillId="0" borderId="57" xfId="0" applyFont="1" applyBorder="1" applyAlignment="1">
      <alignment horizontal="center" vertical="distributed" textRotation="255" justifyLastLine="1"/>
    </xf>
    <xf numFmtId="0" fontId="6" fillId="0" borderId="24" xfId="0" applyFont="1" applyBorder="1" applyAlignment="1" applyProtection="1">
      <alignment horizontal="distributed" vertical="center"/>
      <protection locked="0"/>
    </xf>
    <xf numFmtId="0" fontId="8" fillId="0" borderId="1" xfId="0" applyFont="1" applyBorder="1" applyAlignment="1">
      <alignment horizontal="distributed" vertical="center" wrapText="1" justifyLastLine="1"/>
    </xf>
    <xf numFmtId="0" fontId="8" fillId="0" borderId="2" xfId="0" applyFont="1" applyBorder="1" applyAlignment="1">
      <alignment horizontal="distributed" vertical="center" wrapText="1" justifyLastLine="1"/>
    </xf>
    <xf numFmtId="0" fontId="8" fillId="0" borderId="3" xfId="0" applyFont="1" applyBorder="1" applyAlignment="1">
      <alignment horizontal="distributed" vertical="center" wrapText="1" justifyLastLine="1"/>
    </xf>
    <xf numFmtId="0" fontId="8" fillId="0" borderId="6" xfId="0" applyFont="1" applyBorder="1" applyAlignment="1">
      <alignment horizontal="distributed" vertical="center" wrapText="1" justifyLastLine="1"/>
    </xf>
    <xf numFmtId="0" fontId="8" fillId="0" borderId="7" xfId="0" applyFont="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5" fillId="0" borderId="7" xfId="0" applyFont="1" applyBorder="1" applyAlignment="1">
      <alignment vertical="center"/>
    </xf>
    <xf numFmtId="0" fontId="8" fillId="0" borderId="6" xfId="0" applyFont="1" applyBorder="1" applyAlignment="1">
      <alignment horizontal="right" vertical="center" shrinkToFit="1"/>
    </xf>
    <xf numFmtId="0" fontId="8" fillId="0" borderId="7" xfId="0" applyFont="1" applyBorder="1" applyAlignment="1">
      <alignment horizontal="right" vertical="center" shrinkToFit="1"/>
    </xf>
    <xf numFmtId="0" fontId="8" fillId="0" borderId="8" xfId="0" applyFont="1" applyBorder="1" applyAlignment="1">
      <alignment horizontal="right" vertical="center" shrinkToFit="1"/>
    </xf>
    <xf numFmtId="0" fontId="8" fillId="0" borderId="16" xfId="0" applyNumberFormat="1" applyFont="1" applyBorder="1" applyAlignment="1" applyProtection="1">
      <alignment horizontal="center"/>
      <protection locked="0"/>
    </xf>
    <xf numFmtId="0" fontId="8" fillId="0" borderId="20" xfId="0" applyNumberFormat="1" applyFont="1" applyBorder="1" applyAlignment="1" applyProtection="1">
      <alignment horizontal="center"/>
      <protection locked="0"/>
    </xf>
    <xf numFmtId="0" fontId="8" fillId="0" borderId="17" xfId="0" applyNumberFormat="1" applyFont="1" applyBorder="1" applyAlignment="1" applyProtection="1">
      <alignment horizontal="center"/>
      <protection locked="0"/>
    </xf>
    <xf numFmtId="0" fontId="5" fillId="7" borderId="0" xfId="0" applyFont="1" applyFill="1" applyAlignment="1" applyProtection="1">
      <alignment horizontal="center" vertical="center"/>
    </xf>
    <xf numFmtId="0" fontId="8" fillId="0" borderId="24" xfId="0" applyFont="1" applyBorder="1" applyAlignment="1">
      <alignment horizontal="center" vertical="center" wrapText="1"/>
    </xf>
    <xf numFmtId="0" fontId="8" fillId="0" borderId="1" xfId="0" applyFont="1" applyBorder="1" applyAlignment="1">
      <alignment horizontal="distributed" vertical="center" wrapText="1"/>
    </xf>
    <xf numFmtId="0" fontId="8" fillId="0" borderId="2" xfId="0" applyFont="1" applyBorder="1" applyAlignment="1">
      <alignment horizontal="distributed" vertical="center" wrapText="1"/>
    </xf>
    <xf numFmtId="0" fontId="8" fillId="0" borderId="3"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distributed" vertical="center" wrapText="1"/>
    </xf>
    <xf numFmtId="0" fontId="8" fillId="0" borderId="8" xfId="0" applyFont="1" applyBorder="1" applyAlignment="1">
      <alignment horizontal="distributed" vertical="center" wrapTex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41" fontId="9" fillId="0" borderId="24" xfId="2" applyNumberFormat="1" applyFont="1" applyBorder="1" applyAlignment="1">
      <alignment vertical="center"/>
    </xf>
    <xf numFmtId="0" fontId="3" fillId="0" borderId="24" xfId="0" applyFont="1" applyBorder="1" applyAlignment="1" applyProtection="1">
      <alignment vertical="center"/>
      <protection locked="0"/>
    </xf>
    <xf numFmtId="41" fontId="6" fillId="0" borderId="1" xfId="2" applyNumberFormat="1" applyFont="1" applyBorder="1" applyAlignment="1">
      <alignment vertical="center"/>
    </xf>
    <xf numFmtId="41" fontId="6" fillId="0" borderId="2" xfId="2" applyNumberFormat="1" applyFont="1" applyBorder="1" applyAlignment="1">
      <alignment vertical="center"/>
    </xf>
    <xf numFmtId="41" fontId="6" fillId="0" borderId="3" xfId="2" applyNumberFormat="1" applyFont="1" applyBorder="1" applyAlignment="1">
      <alignment vertical="center"/>
    </xf>
    <xf numFmtId="41" fontId="6" fillId="0" borderId="4" xfId="2" applyNumberFormat="1" applyFont="1" applyBorder="1" applyAlignment="1">
      <alignment vertical="center"/>
    </xf>
    <xf numFmtId="41" fontId="6" fillId="0" borderId="0" xfId="2" applyNumberFormat="1" applyFont="1" applyBorder="1" applyAlignment="1">
      <alignment vertical="center"/>
    </xf>
    <xf numFmtId="41" fontId="6" fillId="0" borderId="5" xfId="2" applyNumberFormat="1" applyFont="1" applyBorder="1" applyAlignment="1">
      <alignment vertical="center"/>
    </xf>
    <xf numFmtId="41" fontId="6" fillId="0" borderId="6" xfId="2" applyNumberFormat="1" applyFont="1" applyBorder="1" applyAlignment="1">
      <alignment vertical="center"/>
    </xf>
    <xf numFmtId="41" fontId="6" fillId="0" borderId="7" xfId="2" applyNumberFormat="1" applyFont="1" applyBorder="1" applyAlignment="1">
      <alignment vertical="center"/>
    </xf>
    <xf numFmtId="41" fontId="6" fillId="0" borderId="8" xfId="2" applyNumberFormat="1" applyFont="1" applyBorder="1" applyAlignment="1">
      <alignment vertical="center"/>
    </xf>
    <xf numFmtId="0" fontId="3" fillId="0" borderId="24" xfId="0" applyFont="1" applyBorder="1" applyAlignment="1">
      <alignment horizontal="distributed" vertical="center" wrapText="1"/>
    </xf>
    <xf numFmtId="41" fontId="9" fillId="0" borderId="24" xfId="2" applyNumberFormat="1" applyFont="1" applyBorder="1" applyAlignment="1" applyProtection="1">
      <alignment vertical="center"/>
    </xf>
    <xf numFmtId="41" fontId="9" fillId="0" borderId="24" xfId="2" applyNumberFormat="1" applyFont="1" applyBorder="1" applyAlignment="1" applyProtection="1">
      <alignment vertical="center"/>
      <protection locked="0"/>
    </xf>
    <xf numFmtId="0" fontId="3" fillId="0" borderId="24" xfId="0" applyFont="1" applyBorder="1" applyAlignment="1" applyProtection="1">
      <alignment horizontal="distributed" vertical="center" justifyLastLine="1"/>
      <protection locked="0"/>
    </xf>
    <xf numFmtId="0" fontId="3" fillId="0" borderId="57" xfId="0"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4" fillId="0" borderId="7" xfId="0" applyFont="1" applyBorder="1" applyAlignment="1">
      <alignment vertical="center"/>
    </xf>
    <xf numFmtId="0" fontId="3" fillId="0" borderId="37" xfId="0" applyFont="1" applyBorder="1" applyAlignment="1">
      <alignment horizontal="distributed" vertical="center" justifyLastLine="1"/>
    </xf>
    <xf numFmtId="0" fontId="9" fillId="0" borderId="16" xfId="0" applyFont="1" applyBorder="1" applyAlignment="1">
      <alignment horizontal="center" vertical="center" justifyLastLine="1"/>
    </xf>
    <xf numFmtId="0" fontId="9" fillId="0" borderId="20" xfId="0" applyFont="1" applyBorder="1" applyAlignment="1">
      <alignment horizontal="center" vertical="center" justifyLastLine="1"/>
    </xf>
    <xf numFmtId="0" fontId="9" fillId="0" borderId="17" xfId="0" applyFont="1" applyBorder="1" applyAlignment="1">
      <alignment horizontal="center" vertical="center" justifyLastLine="1"/>
    </xf>
    <xf numFmtId="0" fontId="9" fillId="0" borderId="24" xfId="0" applyFont="1" applyBorder="1" applyAlignment="1">
      <alignment horizontal="distributed" vertical="center" wrapText="1" justifyLastLine="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38" fontId="6" fillId="0" borderId="0" xfId="2" applyFont="1" applyAlignment="1">
      <alignment vertical="center"/>
    </xf>
    <xf numFmtId="0" fontId="6" fillId="0" borderId="26" xfId="0" applyFont="1" applyBorder="1" applyAlignment="1">
      <alignment horizontal="distributed" vertical="center"/>
    </xf>
    <xf numFmtId="0" fontId="6" fillId="0" borderId="0" xfId="0" applyFont="1" applyAlignment="1">
      <alignment horizontal="distributed" vertical="center" justifyLastLine="1"/>
    </xf>
    <xf numFmtId="0" fontId="6" fillId="2" borderId="0" xfId="0" applyFont="1" applyFill="1" applyAlignment="1">
      <alignment horizontal="center" vertical="center"/>
    </xf>
    <xf numFmtId="0" fontId="6" fillId="4" borderId="25" xfId="0" applyFont="1" applyFill="1" applyBorder="1" applyAlignment="1" applyProtection="1">
      <alignment horizontal="center" vertical="center"/>
      <protection locked="0"/>
    </xf>
    <xf numFmtId="0" fontId="6" fillId="4" borderId="26" xfId="0" applyFont="1" applyFill="1" applyBorder="1" applyAlignment="1" applyProtection="1">
      <alignment horizontal="center" vertical="center"/>
      <protection locked="0"/>
    </xf>
    <xf numFmtId="0" fontId="6" fillId="0" borderId="0" xfId="0" applyFont="1" applyAlignment="1">
      <alignment horizontal="distributed" vertical="center"/>
    </xf>
    <xf numFmtId="0" fontId="6" fillId="0" borderId="25" xfId="0" applyFont="1" applyBorder="1" applyAlignment="1">
      <alignment horizontal="distributed" vertical="center"/>
    </xf>
    <xf numFmtId="0" fontId="9" fillId="0" borderId="24" xfId="0" applyFont="1" applyBorder="1" applyAlignment="1" applyProtection="1">
      <alignment horizontal="distributed" vertical="center" justifyLastLine="1"/>
      <protection locked="0"/>
    </xf>
    <xf numFmtId="0" fontId="9" fillId="0" borderId="16" xfId="0" applyFont="1" applyBorder="1" applyAlignment="1" applyProtection="1">
      <alignment horizontal="distributed" vertical="center" justifyLastLine="1"/>
      <protection locked="0"/>
    </xf>
    <xf numFmtId="0" fontId="9" fillId="0" borderId="24" xfId="0" applyFont="1" applyBorder="1" applyAlignment="1" applyProtection="1">
      <alignment horizontal="distributed" vertical="center" wrapText="1" justifyLastLine="1"/>
      <protection locked="0"/>
    </xf>
    <xf numFmtId="0" fontId="9" fillId="0" borderId="16" xfId="0" applyFont="1" applyBorder="1" applyAlignment="1" applyProtection="1">
      <alignment horizontal="center" vertical="center" justifyLastLine="1"/>
      <protection locked="0"/>
    </xf>
    <xf numFmtId="0" fontId="9" fillId="0" borderId="20" xfId="0" applyFont="1" applyBorder="1" applyAlignment="1" applyProtection="1">
      <alignment horizontal="center" vertical="center" justifyLastLine="1"/>
      <protection locked="0"/>
    </xf>
    <xf numFmtId="0" fontId="9" fillId="0" borderId="17" xfId="0" applyFont="1" applyBorder="1" applyAlignment="1" applyProtection="1">
      <alignment horizontal="center" vertical="center" justifyLastLine="1"/>
      <protection locked="0"/>
    </xf>
    <xf numFmtId="0" fontId="10" fillId="0" borderId="2" xfId="0" applyFont="1" applyBorder="1" applyAlignment="1">
      <alignment horizontal="left" vertical="center" shrinkToFit="1"/>
    </xf>
    <xf numFmtId="0" fontId="10" fillId="0" borderId="7" xfId="0" applyFont="1" applyBorder="1" applyAlignment="1">
      <alignment horizontal="left" vertical="center" shrinkToFit="1"/>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3" xfId="0" applyFont="1" applyBorder="1" applyAlignment="1">
      <alignment horizontal="center" vertical="center" shrinkToFit="1"/>
    </xf>
    <xf numFmtId="0" fontId="10" fillId="0" borderId="8" xfId="0" applyFont="1" applyBorder="1" applyAlignment="1">
      <alignment horizontal="center" vertical="center" shrinkToFit="1"/>
    </xf>
    <xf numFmtId="41" fontId="13" fillId="0" borderId="1" xfId="0" applyNumberFormat="1" applyFont="1" applyBorder="1" applyAlignment="1">
      <alignment vertical="center" wrapText="1"/>
    </xf>
    <xf numFmtId="41" fontId="13" fillId="0" borderId="2" xfId="0" applyNumberFormat="1" applyFont="1" applyBorder="1" applyAlignment="1">
      <alignment vertical="center" wrapText="1"/>
    </xf>
    <xf numFmtId="41" fontId="13" fillId="0" borderId="3" xfId="0" applyNumberFormat="1" applyFont="1" applyBorder="1" applyAlignment="1">
      <alignment vertical="center" wrapText="1"/>
    </xf>
    <xf numFmtId="41" fontId="13" fillId="0" borderId="6" xfId="0" applyNumberFormat="1" applyFont="1" applyBorder="1" applyAlignment="1">
      <alignment vertical="center" wrapText="1"/>
    </xf>
    <xf numFmtId="41" fontId="13" fillId="0" borderId="7" xfId="0" applyNumberFormat="1" applyFont="1" applyBorder="1" applyAlignment="1">
      <alignment vertical="center" wrapText="1"/>
    </xf>
    <xf numFmtId="41" fontId="13" fillId="0" borderId="8" xfId="0" applyNumberFormat="1" applyFont="1" applyBorder="1" applyAlignment="1">
      <alignment vertical="center" wrapText="1"/>
    </xf>
    <xf numFmtId="0" fontId="9" fillId="0" borderId="16"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78" xfId="0" applyFont="1" applyBorder="1" applyAlignment="1">
      <alignment horizontal="center" vertical="center" justifyLastLine="1"/>
    </xf>
    <xf numFmtId="0" fontId="9" fillId="0" borderId="79" xfId="0" applyFont="1" applyBorder="1" applyAlignment="1">
      <alignment horizontal="center" vertical="center" justifyLastLine="1"/>
    </xf>
    <xf numFmtId="0" fontId="9" fillId="0" borderId="80" xfId="0" applyFont="1" applyBorder="1" applyAlignment="1">
      <alignment horizontal="center" vertical="center" justifyLastLine="1"/>
    </xf>
    <xf numFmtId="0" fontId="9" fillId="0" borderId="81" xfId="0" applyFont="1" applyBorder="1" applyAlignment="1">
      <alignment horizontal="center" vertical="center" justifyLastLine="1"/>
    </xf>
    <xf numFmtId="0" fontId="9" fillId="0" borderId="82" xfId="0" applyFont="1" applyBorder="1" applyAlignment="1">
      <alignment horizontal="center" vertical="center" justifyLastLine="1"/>
    </xf>
    <xf numFmtId="0" fontId="9" fillId="0" borderId="83" xfId="0" applyFont="1" applyBorder="1" applyAlignment="1">
      <alignment horizontal="center" vertical="center" justifyLastLine="1"/>
    </xf>
    <xf numFmtId="0" fontId="3" fillId="0" borderId="0" xfId="0" applyFont="1" applyAlignment="1">
      <alignment horizontal="distributed" vertical="center" justifyLastLine="1"/>
    </xf>
    <xf numFmtId="0" fontId="9" fillId="0" borderId="1" xfId="0" applyFont="1" applyBorder="1" applyAlignment="1" applyProtection="1">
      <alignment horizontal="right" vertical="top" wrapText="1"/>
      <protection locked="0"/>
    </xf>
    <xf numFmtId="0" fontId="9" fillId="0" borderId="2" xfId="0" applyFont="1" applyBorder="1" applyAlignment="1" applyProtection="1">
      <alignment horizontal="right" vertical="top" wrapText="1"/>
      <protection locked="0"/>
    </xf>
    <xf numFmtId="0" fontId="9" fillId="0" borderId="3" xfId="0" applyFont="1" applyBorder="1" applyAlignment="1" applyProtection="1">
      <alignment horizontal="right" vertical="top" wrapText="1"/>
      <protection locked="0"/>
    </xf>
    <xf numFmtId="0" fontId="9" fillId="0" borderId="6" xfId="0" applyFont="1" applyBorder="1" applyAlignment="1" applyProtection="1">
      <alignment horizontal="right" vertical="top" wrapText="1"/>
      <protection locked="0"/>
    </xf>
    <xf numFmtId="0" fontId="9" fillId="0" borderId="7" xfId="0" applyFont="1" applyBorder="1" applyAlignment="1" applyProtection="1">
      <alignment horizontal="right" vertical="top" wrapText="1"/>
      <protection locked="0"/>
    </xf>
    <xf numFmtId="0" fontId="9" fillId="0" borderId="8" xfId="0" applyFont="1" applyBorder="1" applyAlignment="1" applyProtection="1">
      <alignment horizontal="right" vertical="top" wrapText="1"/>
      <protection locked="0"/>
    </xf>
    <xf numFmtId="0" fontId="9" fillId="0" borderId="24" xfId="0" applyFont="1" applyBorder="1" applyAlignment="1" applyProtection="1">
      <alignment horizontal="center" vertical="center"/>
      <protection locked="0"/>
    </xf>
    <xf numFmtId="0" fontId="9" fillId="0" borderId="1" xfId="0" applyFont="1" applyBorder="1" applyAlignment="1" applyProtection="1">
      <alignment horizontal="right" vertical="top"/>
      <protection locked="0"/>
    </xf>
    <xf numFmtId="0" fontId="9" fillId="0" borderId="2" xfId="0" applyFont="1" applyBorder="1" applyAlignment="1" applyProtection="1">
      <alignment horizontal="right" vertical="top"/>
      <protection locked="0"/>
    </xf>
    <xf numFmtId="0" fontId="9" fillId="0" borderId="3" xfId="0" applyFont="1" applyBorder="1" applyAlignment="1" applyProtection="1">
      <alignment horizontal="right" vertical="top"/>
      <protection locked="0"/>
    </xf>
    <xf numFmtId="0" fontId="9" fillId="0" borderId="4" xfId="0" applyFont="1" applyBorder="1" applyAlignment="1" applyProtection="1">
      <alignment horizontal="right" vertical="top"/>
      <protection locked="0"/>
    </xf>
    <xf numFmtId="0" fontId="9" fillId="0" borderId="0" xfId="0" applyFont="1" applyBorder="1" applyAlignment="1" applyProtection="1">
      <alignment horizontal="right" vertical="top"/>
      <protection locked="0"/>
    </xf>
    <xf numFmtId="0" fontId="9" fillId="0" borderId="5" xfId="0" applyFont="1" applyBorder="1" applyAlignment="1" applyProtection="1">
      <alignment horizontal="right" vertical="top"/>
      <protection locked="0"/>
    </xf>
    <xf numFmtId="0" fontId="9" fillId="0" borderId="6" xfId="0" applyFont="1" applyBorder="1" applyAlignment="1" applyProtection="1">
      <alignment horizontal="right" vertical="top"/>
      <protection locked="0"/>
    </xf>
    <xf numFmtId="0" fontId="9" fillId="0" borderId="7" xfId="0" applyFont="1" applyBorder="1" applyAlignment="1" applyProtection="1">
      <alignment horizontal="right" vertical="top"/>
      <protection locked="0"/>
    </xf>
    <xf numFmtId="0" fontId="9" fillId="0" borderId="8" xfId="0" applyFont="1" applyBorder="1" applyAlignment="1" applyProtection="1">
      <alignment horizontal="right" vertical="top"/>
      <protection locked="0"/>
    </xf>
    <xf numFmtId="0" fontId="10" fillId="0" borderId="24" xfId="0" applyFont="1" applyBorder="1" applyAlignment="1" applyProtection="1">
      <alignment horizontal="right" vertical="top"/>
      <protection locked="0"/>
    </xf>
    <xf numFmtId="0" fontId="9" fillId="0" borderId="24" xfId="0" applyFont="1" applyBorder="1" applyAlignment="1" applyProtection="1">
      <alignment horizontal="right" vertical="top"/>
      <protection locked="0"/>
    </xf>
    <xf numFmtId="41" fontId="13" fillId="0" borderId="1" xfId="0" applyNumberFormat="1" applyFont="1" applyBorder="1" applyAlignment="1">
      <alignment vertical="center"/>
    </xf>
    <xf numFmtId="41" fontId="13" fillId="0" borderId="2" xfId="0" applyNumberFormat="1" applyFont="1" applyBorder="1" applyAlignment="1">
      <alignment vertical="center"/>
    </xf>
    <xf numFmtId="41" fontId="13" fillId="0" borderId="3" xfId="0" applyNumberFormat="1" applyFont="1" applyBorder="1" applyAlignment="1">
      <alignment vertical="center"/>
    </xf>
    <xf numFmtId="41" fontId="13" fillId="0" borderId="4" xfId="0" applyNumberFormat="1" applyFont="1" applyBorder="1" applyAlignment="1">
      <alignment vertical="center"/>
    </xf>
    <xf numFmtId="41" fontId="13" fillId="0" borderId="0" xfId="0" applyNumberFormat="1" applyFont="1" applyBorder="1" applyAlignment="1">
      <alignment vertical="center"/>
    </xf>
    <xf numFmtId="41" fontId="13" fillId="0" borderId="5" xfId="0" applyNumberFormat="1" applyFont="1" applyBorder="1" applyAlignment="1">
      <alignment vertical="center"/>
    </xf>
    <xf numFmtId="41" fontId="13" fillId="0" borderId="6" xfId="0" applyNumberFormat="1" applyFont="1" applyBorder="1" applyAlignment="1">
      <alignment vertical="center"/>
    </xf>
    <xf numFmtId="41" fontId="13" fillId="0" borderId="7" xfId="0" applyNumberFormat="1" applyFont="1" applyBorder="1" applyAlignment="1">
      <alignment vertical="center"/>
    </xf>
    <xf numFmtId="41" fontId="13" fillId="0" borderId="8" xfId="0" applyNumberFormat="1" applyFont="1" applyBorder="1" applyAlignment="1">
      <alignment vertical="center"/>
    </xf>
    <xf numFmtId="0" fontId="9" fillId="0" borderId="24" xfId="0" applyFont="1" applyBorder="1" applyAlignment="1">
      <alignment horizontal="center" vertical="center"/>
    </xf>
    <xf numFmtId="0" fontId="9" fillId="0" borderId="24" xfId="0" applyFont="1" applyBorder="1" applyAlignment="1">
      <alignment horizontal="distributed" vertical="center" justifyLastLine="1"/>
    </xf>
    <xf numFmtId="0" fontId="10" fillId="0" borderId="24" xfId="0" applyFont="1" applyBorder="1" applyAlignment="1">
      <alignment horizontal="distributed" vertical="center" wrapText="1"/>
    </xf>
    <xf numFmtId="41" fontId="13" fillId="0" borderId="1" xfId="0" applyNumberFormat="1" applyFont="1" applyBorder="1" applyAlignment="1">
      <alignment horizontal="center" vertical="center"/>
    </xf>
    <xf numFmtId="41" fontId="13" fillId="0" borderId="2" xfId="0" applyNumberFormat="1" applyFont="1" applyBorder="1" applyAlignment="1">
      <alignment horizontal="center" vertical="center"/>
    </xf>
    <xf numFmtId="41" fontId="13" fillId="0" borderId="3" xfId="0" applyNumberFormat="1" applyFont="1" applyBorder="1" applyAlignment="1">
      <alignment horizontal="center" vertical="center"/>
    </xf>
    <xf numFmtId="41" fontId="13" fillId="0" borderId="4" xfId="0" applyNumberFormat="1" applyFont="1" applyBorder="1" applyAlignment="1">
      <alignment horizontal="center" vertical="center"/>
    </xf>
    <xf numFmtId="41" fontId="13" fillId="0" borderId="0" xfId="0" applyNumberFormat="1" applyFont="1" applyBorder="1" applyAlignment="1">
      <alignment horizontal="center" vertical="center"/>
    </xf>
    <xf numFmtId="41" fontId="13" fillId="0" borderId="5" xfId="0" applyNumberFormat="1" applyFont="1" applyBorder="1" applyAlignment="1">
      <alignment horizontal="center" vertical="center"/>
    </xf>
    <xf numFmtId="41" fontId="13" fillId="0" borderId="6" xfId="0" applyNumberFormat="1" applyFont="1" applyBorder="1" applyAlignment="1">
      <alignment horizontal="center" vertical="center"/>
    </xf>
    <xf numFmtId="41" fontId="13" fillId="0" borderId="7" xfId="0" applyNumberFormat="1" applyFont="1" applyBorder="1" applyAlignment="1">
      <alignment horizontal="center" vertical="center"/>
    </xf>
    <xf numFmtId="41" fontId="13" fillId="0" borderId="8" xfId="0" applyNumberFormat="1" applyFont="1" applyBorder="1" applyAlignment="1">
      <alignment horizontal="center" vertical="center"/>
    </xf>
    <xf numFmtId="0" fontId="8" fillId="0" borderId="24" xfId="0" applyFont="1" applyBorder="1" applyAlignment="1">
      <alignment vertical="center" shrinkToFit="1"/>
    </xf>
    <xf numFmtId="0" fontId="8" fillId="0" borderId="24" xfId="0" applyFont="1" applyBorder="1" applyAlignment="1">
      <alignment horizontal="center" vertical="center" textRotation="255"/>
    </xf>
    <xf numFmtId="0" fontId="8" fillId="0" borderId="24" xfId="0" applyFont="1" applyBorder="1" applyAlignment="1">
      <alignment horizontal="distributed" vertical="center"/>
    </xf>
    <xf numFmtId="0" fontId="8" fillId="0" borderId="24" xfId="0" applyFont="1" applyBorder="1" applyAlignment="1" applyProtection="1">
      <alignment horizontal="center" vertical="center" shrinkToFit="1"/>
      <protection locked="0"/>
    </xf>
    <xf numFmtId="0" fontId="9" fillId="0" borderId="24" xfId="0" applyFont="1" applyBorder="1" applyAlignment="1" applyProtection="1">
      <alignment horizontal="center" vertical="center" shrinkToFit="1"/>
      <protection locked="0"/>
    </xf>
    <xf numFmtId="0" fontId="9" fillId="0" borderId="1" xfId="0" applyFont="1" applyBorder="1" applyAlignment="1">
      <alignment horizontal="center" vertical="center" justifyLastLine="1"/>
    </xf>
    <xf numFmtId="0" fontId="9" fillId="0" borderId="2" xfId="0" applyFont="1" applyBorder="1" applyAlignment="1">
      <alignment horizontal="center" vertical="center" justifyLastLine="1"/>
    </xf>
    <xf numFmtId="0" fontId="9" fillId="0" borderId="3" xfId="0" applyFont="1" applyBorder="1" applyAlignment="1">
      <alignment horizontal="center" vertical="center" justifyLastLine="1"/>
    </xf>
    <xf numFmtId="0" fontId="9" fillId="0" borderId="6" xfId="0" applyFont="1" applyBorder="1" applyAlignment="1">
      <alignment horizontal="center" vertical="center" justifyLastLine="1"/>
    </xf>
    <xf numFmtId="0" fontId="9" fillId="0" borderId="7" xfId="0" applyFont="1" applyBorder="1" applyAlignment="1">
      <alignment horizontal="center" vertical="center" justifyLastLine="1"/>
    </xf>
    <xf numFmtId="0" fontId="9" fillId="0" borderId="8" xfId="0" applyFont="1" applyBorder="1" applyAlignment="1">
      <alignment horizontal="center" vertical="center" justifyLastLine="1"/>
    </xf>
    <xf numFmtId="0" fontId="4" fillId="0" borderId="0" xfId="0" applyFont="1" applyAlignment="1">
      <alignment horizontal="distributed" vertical="center" justifyLastLine="1"/>
    </xf>
    <xf numFmtId="0" fontId="4" fillId="0" borderId="7" xfId="0" applyFont="1" applyBorder="1" applyAlignment="1" applyProtection="1">
      <alignment horizontal="center" vertical="center"/>
    </xf>
    <xf numFmtId="0" fontId="6" fillId="0" borderId="24" xfId="0" applyFont="1" applyBorder="1" applyAlignment="1" applyProtection="1">
      <alignment vertical="center" wrapText="1"/>
      <protection locked="0"/>
    </xf>
    <xf numFmtId="0" fontId="8" fillId="0" borderId="24" xfId="0" applyFont="1" applyBorder="1" applyAlignment="1">
      <alignment horizontal="distributed" vertical="center" justifyLastLine="1"/>
    </xf>
    <xf numFmtId="0" fontId="8" fillId="0" borderId="1"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4" fillId="0" borderId="7" xfId="0" applyFont="1" applyBorder="1" applyAlignment="1">
      <alignment horizontal="center" vertical="center"/>
    </xf>
    <xf numFmtId="0" fontId="4" fillId="0" borderId="7" xfId="0" applyFont="1" applyBorder="1" applyAlignment="1">
      <alignment horizontal="distributed" vertical="center" justifyLastLine="1"/>
    </xf>
    <xf numFmtId="0" fontId="6" fillId="0" borderId="37" xfId="0" applyFont="1" applyBorder="1" applyAlignment="1">
      <alignment horizontal="center" vertical="center"/>
    </xf>
    <xf numFmtId="0" fontId="6" fillId="0" borderId="57" xfId="0" applyFont="1" applyBorder="1" applyAlignment="1">
      <alignment horizontal="center" vertical="center"/>
    </xf>
    <xf numFmtId="3" fontId="6" fillId="0" borderId="3" xfId="0" applyNumberFormat="1" applyFont="1" applyBorder="1" applyAlignment="1">
      <alignment horizontal="center" vertical="center"/>
    </xf>
    <xf numFmtId="3" fontId="6" fillId="0" borderId="8" xfId="0" applyNumberFormat="1" applyFont="1" applyBorder="1" applyAlignment="1">
      <alignment horizontal="center" vertical="center"/>
    </xf>
    <xf numFmtId="0" fontId="9" fillId="0" borderId="1" xfId="0" applyFont="1" applyBorder="1" applyAlignment="1" applyProtection="1">
      <alignment vertical="top"/>
      <protection locked="0"/>
    </xf>
    <xf numFmtId="0" fontId="9" fillId="0" borderId="2" xfId="0" applyFont="1" applyBorder="1" applyAlignment="1" applyProtection="1">
      <alignment vertical="top"/>
      <protection locked="0"/>
    </xf>
    <xf numFmtId="0" fontId="9" fillId="0" borderId="3" xfId="0" applyFont="1" applyBorder="1" applyAlignment="1" applyProtection="1">
      <alignment vertical="top"/>
      <protection locked="0"/>
    </xf>
    <xf numFmtId="0" fontId="9" fillId="0" borderId="4" xfId="0" applyFont="1" applyBorder="1" applyAlignment="1" applyProtection="1">
      <alignment vertical="top"/>
      <protection locked="0"/>
    </xf>
    <xf numFmtId="0" fontId="9" fillId="0" borderId="0" xfId="0" applyFont="1" applyBorder="1" applyAlignment="1" applyProtection="1">
      <alignment vertical="top"/>
      <protection locked="0"/>
    </xf>
    <xf numFmtId="0" fontId="9" fillId="0" borderId="5" xfId="0" applyFont="1" applyBorder="1" applyAlignment="1" applyProtection="1">
      <alignment vertical="top"/>
      <protection locked="0"/>
    </xf>
    <xf numFmtId="0" fontId="9" fillId="0" borderId="6" xfId="0" applyFont="1" applyBorder="1" applyAlignment="1" applyProtection="1">
      <alignment vertical="top"/>
      <protection locked="0"/>
    </xf>
    <xf numFmtId="0" fontId="9" fillId="0" borderId="7" xfId="0" applyFont="1" applyBorder="1" applyAlignment="1" applyProtection="1">
      <alignment vertical="top"/>
      <protection locked="0"/>
    </xf>
    <xf numFmtId="0" fontId="9" fillId="0" borderId="8" xfId="0" applyFont="1" applyBorder="1" applyAlignment="1" applyProtection="1">
      <alignment vertical="top"/>
      <protection locked="0"/>
    </xf>
    <xf numFmtId="180" fontId="8" fillId="0" borderId="1" xfId="0" applyNumberFormat="1" applyFont="1" applyBorder="1" applyAlignment="1">
      <alignment horizontal="right" vertical="center"/>
    </xf>
    <xf numFmtId="180" fontId="8" fillId="0" borderId="2" xfId="0" applyNumberFormat="1" applyFont="1" applyBorder="1" applyAlignment="1">
      <alignment horizontal="right" vertical="center"/>
    </xf>
    <xf numFmtId="180" fontId="8" fillId="0" borderId="6" xfId="0" applyNumberFormat="1" applyFont="1" applyBorder="1" applyAlignment="1">
      <alignment horizontal="right" vertical="center"/>
    </xf>
    <xf numFmtId="180" fontId="8" fillId="0" borderId="7" xfId="0" applyNumberFormat="1" applyFont="1" applyBorder="1" applyAlignment="1">
      <alignment horizontal="right" vertical="center"/>
    </xf>
    <xf numFmtId="180" fontId="8" fillId="0" borderId="1" xfId="0" applyNumberFormat="1" applyFont="1" applyBorder="1" applyAlignment="1" applyProtection="1">
      <alignment horizontal="right" vertical="center"/>
      <protection locked="0"/>
    </xf>
    <xf numFmtId="180" fontId="8" fillId="0" borderId="2" xfId="0" applyNumberFormat="1" applyFont="1" applyBorder="1" applyAlignment="1" applyProtection="1">
      <alignment horizontal="right" vertical="center"/>
      <protection locked="0"/>
    </xf>
    <xf numFmtId="180" fontId="8" fillId="0" borderId="6" xfId="0" applyNumberFormat="1" applyFont="1" applyBorder="1" applyAlignment="1" applyProtection="1">
      <alignment horizontal="right" vertical="center"/>
      <protection locked="0"/>
    </xf>
    <xf numFmtId="180" fontId="8" fillId="0" borderId="7" xfId="0" applyNumberFormat="1" applyFont="1" applyBorder="1" applyAlignment="1" applyProtection="1">
      <alignment horizontal="right" vertical="center"/>
      <protection locked="0"/>
    </xf>
    <xf numFmtId="0" fontId="9" fillId="0" borderId="1" xfId="0" applyFont="1" applyBorder="1" applyAlignment="1" applyProtection="1">
      <alignment vertical="center" shrinkToFit="1"/>
    </xf>
    <xf numFmtId="0" fontId="9" fillId="0" borderId="2" xfId="0" applyFont="1" applyBorder="1" applyAlignment="1" applyProtection="1">
      <alignment vertical="center" shrinkToFit="1"/>
    </xf>
    <xf numFmtId="0" fontId="9" fillId="0" borderId="4" xfId="0" applyFont="1" applyBorder="1" applyAlignment="1" applyProtection="1">
      <alignment vertical="center" shrinkToFit="1"/>
    </xf>
    <xf numFmtId="0" fontId="9" fillId="0" borderId="0" xfId="0" applyFont="1" applyBorder="1" applyAlignment="1" applyProtection="1">
      <alignment vertical="center" shrinkToFit="1"/>
    </xf>
    <xf numFmtId="0" fontId="9" fillId="0" borderId="6" xfId="0" applyFont="1" applyBorder="1" applyAlignment="1" applyProtection="1">
      <alignment vertical="center" shrinkToFit="1"/>
    </xf>
    <xf numFmtId="0" fontId="9" fillId="0" borderId="7" xfId="0" applyFont="1" applyBorder="1" applyAlignment="1" applyProtection="1">
      <alignment vertical="center" shrinkToFit="1"/>
    </xf>
    <xf numFmtId="0" fontId="9" fillId="0" borderId="2"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180" fontId="8" fillId="0" borderId="2" xfId="0" applyNumberFormat="1" applyFont="1" applyBorder="1" applyAlignment="1" applyProtection="1">
      <alignment horizontal="distributed" vertical="center"/>
      <protection locked="0"/>
    </xf>
    <xf numFmtId="180" fontId="8" fillId="0" borderId="3" xfId="0" applyNumberFormat="1" applyFont="1" applyBorder="1" applyAlignment="1" applyProtection="1">
      <alignment horizontal="distributed" vertical="center"/>
      <protection locked="0"/>
    </xf>
    <xf numFmtId="180" fontId="8" fillId="0" borderId="0" xfId="0" applyNumberFormat="1" applyFont="1" applyBorder="1" applyAlignment="1" applyProtection="1">
      <alignment horizontal="distributed" vertical="center"/>
      <protection locked="0"/>
    </xf>
    <xf numFmtId="180" fontId="8" fillId="0" borderId="5" xfId="0" applyNumberFormat="1" applyFont="1" applyBorder="1" applyAlignment="1" applyProtection="1">
      <alignment horizontal="distributed" vertical="center"/>
      <protection locked="0"/>
    </xf>
    <xf numFmtId="0" fontId="9" fillId="0" borderId="24" xfId="0" applyFont="1" applyBorder="1" applyAlignment="1">
      <alignment horizontal="center" vertical="center" shrinkToFit="1"/>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8" fillId="0" borderId="0" xfId="0" applyFont="1" applyBorder="1" applyAlignment="1">
      <alignment horizontal="distributed" vertical="center"/>
    </xf>
    <xf numFmtId="0" fontId="8" fillId="0" borderId="5" xfId="0" applyFont="1" applyBorder="1" applyAlignment="1">
      <alignment horizontal="distributed" vertical="center"/>
    </xf>
    <xf numFmtId="0" fontId="9" fillId="0" borderId="2" xfId="0" applyFont="1" applyBorder="1" applyAlignment="1" applyProtection="1">
      <alignment horizontal="right" vertical="center" shrinkToFit="1"/>
    </xf>
    <xf numFmtId="0" fontId="9" fillId="0" borderId="3" xfId="0" applyFont="1" applyBorder="1" applyAlignment="1" applyProtection="1">
      <alignment horizontal="right" vertical="center" shrinkToFit="1"/>
    </xf>
    <xf numFmtId="0" fontId="9" fillId="0" borderId="0" xfId="0" applyFont="1" applyBorder="1" applyAlignment="1" applyProtection="1">
      <alignment horizontal="right" vertical="center" shrinkToFit="1"/>
    </xf>
    <xf numFmtId="0" fontId="9" fillId="0" borderId="5" xfId="0" applyFont="1" applyBorder="1" applyAlignment="1" applyProtection="1">
      <alignment horizontal="right" vertical="center" shrinkToFit="1"/>
    </xf>
    <xf numFmtId="0" fontId="9" fillId="0" borderId="7" xfId="0" applyFont="1" applyBorder="1" applyAlignment="1" applyProtection="1">
      <alignment horizontal="right" vertical="center" shrinkToFit="1"/>
    </xf>
    <xf numFmtId="0" fontId="9" fillId="0" borderId="8" xfId="0" applyFont="1" applyBorder="1" applyAlignment="1" applyProtection="1">
      <alignment horizontal="right" vertical="center" shrinkToFit="1"/>
    </xf>
    <xf numFmtId="0" fontId="9" fillId="0" borderId="16" xfId="0" applyFont="1" applyBorder="1" applyAlignment="1">
      <alignment horizontal="distributed" vertical="center" justifyLastLine="1"/>
    </xf>
    <xf numFmtId="0" fontId="6" fillId="0" borderId="37" xfId="0" applyFont="1" applyBorder="1" applyAlignment="1" applyProtection="1">
      <alignment horizontal="center" vertical="center"/>
    </xf>
    <xf numFmtId="0" fontId="6" fillId="0" borderId="57" xfId="0" applyFont="1" applyBorder="1" applyAlignment="1" applyProtection="1">
      <alignment horizontal="center" vertical="center"/>
    </xf>
    <xf numFmtId="0" fontId="9" fillId="0" borderId="1" xfId="0" applyFont="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3" xfId="0" applyFont="1" applyBorder="1" applyAlignment="1">
      <alignment horizontal="distributed" vertical="center" justifyLastLine="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6" fillId="0" borderId="0"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7" xfId="0" applyFont="1" applyBorder="1" applyAlignment="1">
      <alignment horizontal="center" vertical="distributed" textRotation="255" justifyLastLine="1"/>
    </xf>
    <xf numFmtId="0" fontId="6" fillId="0" borderId="56" xfId="0" applyFont="1" applyBorder="1" applyAlignment="1">
      <alignment horizontal="center" vertical="distributed" textRotation="255" justifyLastLine="1"/>
    </xf>
    <xf numFmtId="0" fontId="6" fillId="0" borderId="57" xfId="0" applyFont="1" applyBorder="1" applyAlignment="1">
      <alignment horizontal="center" vertical="distributed" textRotation="255" justifyLastLine="1"/>
    </xf>
    <xf numFmtId="0" fontId="8" fillId="0" borderId="1" xfId="0" applyFont="1" applyBorder="1" applyAlignment="1">
      <alignment vertical="center" shrinkToFit="1"/>
    </xf>
    <xf numFmtId="0" fontId="8" fillId="0" borderId="2" xfId="0" applyFont="1" applyBorder="1" applyAlignment="1">
      <alignment vertical="center" shrinkToFit="1"/>
    </xf>
    <xf numFmtId="0" fontId="8" fillId="0" borderId="3" xfId="0" applyFont="1" applyBorder="1" applyAlignment="1">
      <alignment vertical="center" shrinkToFit="1"/>
    </xf>
    <xf numFmtId="0" fontId="8" fillId="0" borderId="6" xfId="0" applyFont="1" applyBorder="1" applyAlignment="1">
      <alignment vertical="center" shrinkToFit="1"/>
    </xf>
    <xf numFmtId="0" fontId="8" fillId="0" borderId="7" xfId="0" applyFont="1" applyBorder="1" applyAlignment="1">
      <alignment vertical="center" shrinkToFit="1"/>
    </xf>
    <xf numFmtId="0" fontId="8" fillId="0" borderId="8" xfId="0" applyFont="1" applyBorder="1" applyAlignment="1">
      <alignment vertical="center" shrinkToFit="1"/>
    </xf>
    <xf numFmtId="0" fontId="9" fillId="0" borderId="1" xfId="0" applyFont="1" applyBorder="1" applyAlignment="1">
      <alignment horizontal="distributed" vertical="center"/>
    </xf>
    <xf numFmtId="0" fontId="9" fillId="0" borderId="2" xfId="0" applyFont="1" applyBorder="1" applyAlignment="1">
      <alignment horizontal="distributed" vertical="center"/>
    </xf>
    <xf numFmtId="0" fontId="9" fillId="0" borderId="3" xfId="0" applyFont="1" applyBorder="1" applyAlignment="1">
      <alignment horizontal="distributed" vertical="center"/>
    </xf>
    <xf numFmtId="0" fontId="10" fillId="0" borderId="1" xfId="0" applyFont="1" applyBorder="1" applyAlignment="1">
      <alignment horizontal="distributed" vertical="center" wrapText="1"/>
    </xf>
    <xf numFmtId="0" fontId="10" fillId="0" borderId="2" xfId="0" applyFont="1" applyBorder="1" applyAlignment="1">
      <alignment horizontal="distributed" vertical="center" wrapText="1"/>
    </xf>
    <xf numFmtId="0" fontId="10" fillId="0" borderId="3" xfId="0" applyFont="1" applyBorder="1" applyAlignment="1">
      <alignment horizontal="distributed" vertical="center" wrapText="1"/>
    </xf>
    <xf numFmtId="0" fontId="10" fillId="0" borderId="6" xfId="0" applyFont="1" applyBorder="1" applyAlignment="1">
      <alignment horizontal="distributed" vertical="center" wrapText="1"/>
    </xf>
    <xf numFmtId="0" fontId="10" fillId="0" borderId="7" xfId="0" applyFont="1" applyBorder="1" applyAlignment="1">
      <alignment horizontal="distributed" vertical="center" wrapText="1"/>
    </xf>
    <xf numFmtId="0" fontId="10" fillId="0" borderId="8" xfId="0" applyFont="1" applyBorder="1" applyAlignment="1">
      <alignment horizontal="distributed" vertical="center" wrapText="1"/>
    </xf>
    <xf numFmtId="0" fontId="8" fillId="0" borderId="1" xfId="0" applyFont="1" applyBorder="1" applyAlignment="1">
      <alignment horizontal="distributed" vertical="center"/>
    </xf>
    <xf numFmtId="0" fontId="8" fillId="0" borderId="6" xfId="0" applyFont="1" applyBorder="1" applyAlignment="1">
      <alignment horizontal="distributed" vertical="center"/>
    </xf>
    <xf numFmtId="0" fontId="8" fillId="0" borderId="7" xfId="0" applyFont="1" applyBorder="1" applyAlignment="1">
      <alignment horizontal="distributed" vertical="center"/>
    </xf>
    <xf numFmtId="0" fontId="8" fillId="0" borderId="8" xfId="0" applyFont="1" applyBorder="1" applyAlignment="1">
      <alignment horizontal="distributed" vertical="center"/>
    </xf>
    <xf numFmtId="0" fontId="8" fillId="0" borderId="16" xfId="0" applyFont="1" applyBorder="1" applyAlignment="1">
      <alignment horizontal="distributed" vertical="center" justifyLastLine="1"/>
    </xf>
    <xf numFmtId="0" fontId="8" fillId="0" borderId="20" xfId="0" applyFont="1" applyBorder="1" applyAlignment="1">
      <alignment horizontal="distributed" vertical="center" justifyLastLine="1"/>
    </xf>
    <xf numFmtId="0" fontId="8" fillId="0" borderId="17" xfId="0" applyFont="1" applyBorder="1" applyAlignment="1">
      <alignment horizontal="distributed" vertical="center" justifyLastLine="1"/>
    </xf>
    <xf numFmtId="0" fontId="6" fillId="0" borderId="24" xfId="0" applyFont="1" applyBorder="1" applyAlignment="1">
      <alignment horizontal="center" vertical="distributed" textRotation="255" justifyLastLine="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9" fillId="0" borderId="6" xfId="0" applyFont="1" applyBorder="1" applyAlignment="1">
      <alignment horizontal="distributed" vertical="center"/>
    </xf>
    <xf numFmtId="0" fontId="9" fillId="0" borderId="7" xfId="0" applyFont="1" applyBorder="1" applyAlignment="1">
      <alignment horizontal="distributed" vertical="center"/>
    </xf>
    <xf numFmtId="180" fontId="8" fillId="0" borderId="1" xfId="0" applyNumberFormat="1" applyFont="1" applyBorder="1" applyAlignment="1" applyProtection="1">
      <alignment horizontal="right" vertical="center"/>
    </xf>
    <xf numFmtId="180" fontId="8" fillId="0" borderId="2" xfId="0" applyNumberFormat="1" applyFont="1" applyBorder="1" applyAlignment="1" applyProtection="1">
      <alignment horizontal="right" vertical="center"/>
    </xf>
    <xf numFmtId="180" fontId="8" fillId="0" borderId="6" xfId="0" applyNumberFormat="1" applyFont="1" applyBorder="1" applyAlignment="1" applyProtection="1">
      <alignment horizontal="right" vertical="center"/>
    </xf>
    <xf numFmtId="180" fontId="8" fillId="0" borderId="7" xfId="0" applyNumberFormat="1" applyFont="1" applyBorder="1" applyAlignment="1" applyProtection="1">
      <alignment horizontal="right" vertical="center"/>
    </xf>
    <xf numFmtId="0" fontId="8" fillId="0" borderId="37" xfId="0" applyFont="1" applyBorder="1" applyAlignment="1">
      <alignment horizontal="distributed" vertical="center"/>
    </xf>
    <xf numFmtId="0" fontId="8" fillId="0" borderId="57" xfId="0" applyFont="1" applyBorder="1" applyAlignment="1">
      <alignment horizontal="distributed" vertical="center"/>
    </xf>
    <xf numFmtId="0" fontId="8" fillId="0" borderId="37" xfId="0" applyFont="1" applyBorder="1" applyAlignment="1">
      <alignment horizontal="center" vertical="distributed" textRotation="255" justifyLastLine="1"/>
    </xf>
    <xf numFmtId="0" fontId="8" fillId="0" borderId="56" xfId="0" applyFont="1" applyBorder="1" applyAlignment="1">
      <alignment horizontal="center" vertical="distributed" textRotation="255" justifyLastLine="1"/>
    </xf>
    <xf numFmtId="0" fontId="8" fillId="0" borderId="57" xfId="0" applyFont="1" applyBorder="1" applyAlignment="1">
      <alignment horizontal="center" vertical="distributed" textRotation="255" justifyLastLine="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41" fontId="13" fillId="0" borderId="37" xfId="0" applyNumberFormat="1" applyFont="1" applyBorder="1" applyAlignment="1" applyProtection="1">
      <alignment horizontal="right"/>
      <protection locked="0"/>
    </xf>
    <xf numFmtId="41" fontId="13" fillId="0" borderId="1" xfId="0" applyNumberFormat="1" applyFont="1" applyBorder="1" applyAlignment="1" applyProtection="1">
      <alignment horizontal="right"/>
      <protection locked="0"/>
    </xf>
    <xf numFmtId="41" fontId="13" fillId="0" borderId="2" xfId="0" applyNumberFormat="1" applyFont="1" applyBorder="1" applyAlignment="1" applyProtection="1">
      <alignment horizontal="right"/>
      <protection locked="0"/>
    </xf>
    <xf numFmtId="41" fontId="13" fillId="0" borderId="3" xfId="0" applyNumberFormat="1" applyFont="1" applyBorder="1" applyAlignment="1" applyProtection="1">
      <alignment horizontal="right"/>
      <protection locked="0"/>
    </xf>
    <xf numFmtId="41" fontId="13" fillId="0" borderId="24" xfId="0" applyNumberFormat="1" applyFont="1" applyBorder="1" applyAlignment="1" applyProtection="1">
      <alignment horizontal="right"/>
      <protection locked="0"/>
    </xf>
    <xf numFmtId="0" fontId="13" fillId="0" borderId="24" xfId="0" applyFont="1" applyBorder="1" applyAlignment="1" applyProtection="1">
      <alignment vertical="center"/>
      <protection locked="0"/>
    </xf>
    <xf numFmtId="0" fontId="6" fillId="0" borderId="0" xfId="0" applyFont="1" applyAlignment="1" applyProtection="1">
      <alignment vertical="center"/>
    </xf>
    <xf numFmtId="0" fontId="9" fillId="0" borderId="24" xfId="0" applyFont="1" applyBorder="1" applyAlignment="1" applyProtection="1">
      <alignment horizontal="distributed" vertical="center" wrapText="1"/>
    </xf>
    <xf numFmtId="0" fontId="9" fillId="0" borderId="37" xfId="0" applyFont="1" applyBorder="1" applyAlignment="1" applyProtection="1">
      <alignment horizontal="distributed" vertical="center"/>
    </xf>
    <xf numFmtId="0" fontId="9" fillId="0" borderId="24" xfId="0" applyFont="1" applyBorder="1" applyAlignment="1" applyProtection="1">
      <alignment horizontal="distributed" vertical="center" justifyLastLine="1"/>
    </xf>
    <xf numFmtId="0" fontId="9" fillId="0" borderId="56" xfId="0" applyFont="1" applyBorder="1" applyAlignment="1" applyProtection="1">
      <alignment horizontal="center" vertical="center"/>
    </xf>
    <xf numFmtId="0" fontId="9" fillId="0" borderId="57" xfId="0" applyFont="1" applyBorder="1" applyAlignment="1" applyProtection="1">
      <alignment horizontal="center" vertical="center"/>
    </xf>
    <xf numFmtId="0" fontId="9" fillId="0" borderId="57" xfId="0" applyFont="1" applyBorder="1" applyAlignment="1" applyProtection="1">
      <alignment horizontal="distributed" vertical="center"/>
    </xf>
    <xf numFmtId="0" fontId="9" fillId="0" borderId="16" xfId="0" applyFont="1" applyBorder="1" applyAlignment="1" applyProtection="1">
      <alignment horizontal="distributed" vertical="center" justifyLastLine="1"/>
    </xf>
    <xf numFmtId="0" fontId="9" fillId="0" borderId="84" xfId="0" applyFont="1" applyBorder="1" applyAlignment="1" applyProtection="1">
      <alignment horizontal="distributed" vertical="center" wrapText="1"/>
    </xf>
    <xf numFmtId="0" fontId="9" fillId="0" borderId="56" xfId="0" applyFont="1" applyBorder="1" applyAlignment="1" applyProtection="1">
      <alignment horizontal="distributed" vertical="center"/>
    </xf>
    <xf numFmtId="41" fontId="13" fillId="0" borderId="16" xfId="0" applyNumberFormat="1" applyFont="1" applyBorder="1" applyAlignment="1" applyProtection="1">
      <alignment horizontal="right"/>
      <protection locked="0"/>
    </xf>
    <xf numFmtId="41" fontId="14" fillId="0" borderId="37" xfId="0" applyNumberFormat="1" applyFont="1" applyBorder="1" applyAlignment="1" applyProtection="1">
      <alignment horizontal="right"/>
      <protection locked="0"/>
    </xf>
    <xf numFmtId="41" fontId="13" fillId="0" borderId="24" xfId="0" applyNumberFormat="1" applyFont="1" applyBorder="1" applyAlignment="1" applyProtection="1">
      <alignment horizontal="right"/>
    </xf>
    <xf numFmtId="0" fontId="9" fillId="0" borderId="85" xfId="0" applyFont="1" applyBorder="1" applyAlignment="1" applyProtection="1">
      <alignment horizontal="right"/>
    </xf>
    <xf numFmtId="0" fontId="9" fillId="0" borderId="24" xfId="0" applyFont="1" applyBorder="1" applyAlignment="1" applyProtection="1">
      <alignment vertical="center"/>
    </xf>
    <xf numFmtId="0" fontId="9" fillId="0" borderId="84" xfId="0" applyFont="1" applyBorder="1" applyAlignment="1" applyProtection="1">
      <alignment horizontal="center" vertical="distributed" textRotation="255" justifyLastLine="1"/>
    </xf>
    <xf numFmtId="41" fontId="13" fillId="0" borderId="24" xfId="0" applyNumberFormat="1" applyFont="1" applyBorder="1" applyAlignment="1" applyProtection="1">
      <protection locked="0"/>
    </xf>
    <xf numFmtId="0" fontId="14" fillId="0" borderId="24" xfId="0" applyFont="1" applyBorder="1" applyAlignment="1" applyProtection="1">
      <alignment horizontal="center" vertical="distributed" wrapText="1"/>
    </xf>
    <xf numFmtId="0" fontId="13" fillId="0" borderId="24" xfId="0" applyFont="1" applyBorder="1" applyAlignment="1" applyProtection="1">
      <alignment horizontal="center" vertical="distributed" wrapText="1"/>
    </xf>
    <xf numFmtId="41" fontId="13" fillId="0" borderId="37" xfId="0" applyNumberFormat="1" applyFont="1" applyBorder="1" applyAlignment="1" applyProtection="1">
      <alignment horizontal="right"/>
    </xf>
    <xf numFmtId="0" fontId="13" fillId="0" borderId="37" xfId="0" applyFont="1" applyBorder="1" applyAlignment="1" applyProtection="1">
      <alignment horizontal="right"/>
    </xf>
    <xf numFmtId="41" fontId="13" fillId="0" borderId="16" xfId="0" applyNumberFormat="1" applyFont="1" applyBorder="1" applyAlignment="1" applyProtection="1">
      <alignment horizontal="right"/>
    </xf>
    <xf numFmtId="0" fontId="13" fillId="0" borderId="20" xfId="0" applyFont="1" applyBorder="1" applyAlignment="1" applyProtection="1">
      <alignment horizontal="right"/>
    </xf>
    <xf numFmtId="0" fontId="13" fillId="0" borderId="17" xfId="0" applyFont="1" applyBorder="1" applyAlignment="1" applyProtection="1">
      <alignment horizontal="right"/>
    </xf>
    <xf numFmtId="41" fontId="11" fillId="0" borderId="37" xfId="0" applyNumberFormat="1" applyFont="1" applyBorder="1" applyAlignment="1" applyProtection="1">
      <alignment horizontal="right"/>
      <protection locked="0"/>
    </xf>
    <xf numFmtId="0" fontId="9" fillId="0" borderId="56" xfId="0" applyFont="1" applyBorder="1" applyAlignment="1" applyProtection="1">
      <alignment horizontal="distributed" vertical="distributed" wrapText="1"/>
    </xf>
    <xf numFmtId="0" fontId="15" fillId="0" borderId="56" xfId="0" applyFont="1" applyBorder="1" applyAlignment="1" applyProtection="1">
      <alignment horizontal="distributed" vertical="distributed" wrapText="1"/>
    </xf>
    <xf numFmtId="0" fontId="15" fillId="0" borderId="57" xfId="0" applyFont="1" applyBorder="1" applyAlignment="1" applyProtection="1">
      <alignment horizontal="distributed" vertical="distributed" wrapText="1"/>
    </xf>
    <xf numFmtId="41" fontId="11" fillId="0" borderId="24" xfId="0" applyNumberFormat="1" applyFont="1" applyBorder="1" applyAlignment="1" applyProtection="1">
      <alignment horizontal="right"/>
      <protection locked="0"/>
    </xf>
    <xf numFmtId="41" fontId="11" fillId="0" borderId="24" xfId="0" applyNumberFormat="1" applyFont="1" applyBorder="1" applyAlignment="1" applyProtection="1">
      <alignment horizontal="right"/>
    </xf>
    <xf numFmtId="41" fontId="11" fillId="0" borderId="16" xfId="0" applyNumberFormat="1" applyFont="1" applyBorder="1" applyAlignment="1" applyProtection="1">
      <alignment horizontal="right" shrinkToFit="1"/>
    </xf>
    <xf numFmtId="0" fontId="11" fillId="0" borderId="20" xfId="0" applyFont="1" applyBorder="1" applyAlignment="1" applyProtection="1">
      <alignment horizontal="right" shrinkToFit="1"/>
    </xf>
    <xf numFmtId="0" fontId="11" fillId="0" borderId="17" xfId="0" applyFont="1" applyBorder="1" applyAlignment="1" applyProtection="1">
      <alignment horizontal="right" shrinkToFit="1"/>
    </xf>
    <xf numFmtId="0" fontId="13" fillId="0" borderId="24" xfId="0" applyFont="1" applyBorder="1" applyAlignment="1" applyProtection="1">
      <alignment horizontal="right"/>
    </xf>
    <xf numFmtId="0" fontId="13" fillId="0" borderId="86" xfId="0" applyFont="1" applyBorder="1" applyAlignment="1" applyProtection="1">
      <alignment horizontal="distributed" vertical="center" wrapText="1"/>
    </xf>
    <xf numFmtId="0" fontId="13" fillId="0" borderId="20" xfId="0" applyFont="1" applyBorder="1" applyAlignment="1" applyProtection="1">
      <alignment horizontal="distributed" vertical="center" wrapText="1"/>
    </xf>
    <xf numFmtId="0" fontId="13" fillId="0" borderId="17" xfId="0" applyFont="1" applyBorder="1" applyAlignment="1" applyProtection="1">
      <alignment horizontal="distributed" vertical="center" wrapText="1"/>
    </xf>
    <xf numFmtId="0" fontId="9" fillId="8" borderId="57" xfId="0" applyFont="1" applyFill="1" applyBorder="1" applyAlignment="1" applyProtection="1">
      <alignment horizontal="center" vertical="center"/>
    </xf>
    <xf numFmtId="0" fontId="16" fillId="0" borderId="37" xfId="0" applyFont="1" applyBorder="1" applyAlignment="1" applyProtection="1">
      <alignment horizontal="distributed" vertical="distributed" wrapText="1"/>
    </xf>
    <xf numFmtId="0" fontId="10" fillId="0" borderId="37" xfId="0" applyFont="1" applyBorder="1" applyAlignment="1" applyProtection="1">
      <alignment horizontal="distributed" vertical="distributed" wrapText="1"/>
    </xf>
    <xf numFmtId="0" fontId="10" fillId="0" borderId="56" xfId="0" applyFont="1" applyBorder="1" applyAlignment="1" applyProtection="1">
      <alignment horizontal="distributed" vertical="distributed" wrapText="1"/>
    </xf>
    <xf numFmtId="0" fontId="16" fillId="0" borderId="37" xfId="0" applyFont="1" applyBorder="1" applyAlignment="1" applyProtection="1">
      <alignment horizontal="center" vertical="distributed" wrapText="1"/>
    </xf>
    <xf numFmtId="0" fontId="16" fillId="0" borderId="56" xfId="0" applyFont="1" applyBorder="1" applyAlignment="1" applyProtection="1">
      <alignment horizontal="center" vertical="distributed" wrapText="1"/>
    </xf>
    <xf numFmtId="41" fontId="9" fillId="0" borderId="85" xfId="0" applyNumberFormat="1" applyFont="1" applyBorder="1" applyAlignment="1" applyProtection="1">
      <alignment horizontal="right"/>
    </xf>
    <xf numFmtId="0" fontId="9" fillId="0" borderId="84" xfId="0" applyFont="1" applyBorder="1" applyAlignment="1" applyProtection="1">
      <alignment horizontal="center" vertical="center" textRotation="255" shrinkToFit="1"/>
    </xf>
    <xf numFmtId="0" fontId="9" fillId="0" borderId="24" xfId="0" applyFont="1" applyBorder="1" applyAlignment="1" applyProtection="1">
      <alignment horizontal="center" vertical="distributed" textRotation="255" justifyLastLine="1"/>
    </xf>
    <xf numFmtId="41" fontId="13" fillId="0" borderId="20" xfId="0" applyNumberFormat="1" applyFont="1" applyBorder="1" applyAlignment="1" applyProtection="1">
      <alignment horizontal="right"/>
    </xf>
    <xf numFmtId="41" fontId="13" fillId="0" borderId="17" xfId="0" applyNumberFormat="1" applyFont="1" applyBorder="1" applyAlignment="1" applyProtection="1">
      <alignment horizontal="right"/>
    </xf>
    <xf numFmtId="0" fontId="13" fillId="0" borderId="2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5" fillId="0" borderId="37" xfId="0" applyFont="1" applyBorder="1" applyAlignment="1" applyProtection="1">
      <alignment horizontal="left" vertical="center"/>
    </xf>
    <xf numFmtId="0" fontId="9" fillId="0" borderId="37" xfId="0" applyFont="1" applyBorder="1" applyAlignment="1" applyProtection="1">
      <alignment horizontal="left" vertical="center"/>
    </xf>
    <xf numFmtId="41" fontId="11" fillId="0" borderId="16" xfId="0" applyNumberFormat="1" applyFont="1" applyBorder="1" applyAlignment="1" applyProtection="1">
      <alignment horizontal="right"/>
    </xf>
    <xf numFmtId="41" fontId="11" fillId="0" borderId="20" xfId="0" applyNumberFormat="1" applyFont="1" applyBorder="1" applyAlignment="1" applyProtection="1">
      <alignment horizontal="right"/>
    </xf>
    <xf numFmtId="41" fontId="11" fillId="0" borderId="17" xfId="0" applyNumberFormat="1" applyFont="1" applyBorder="1" applyAlignment="1" applyProtection="1">
      <alignment horizontal="right"/>
    </xf>
    <xf numFmtId="0" fontId="15" fillId="0" borderId="37" xfId="0" applyFont="1" applyBorder="1" applyAlignment="1" applyProtection="1">
      <alignment vertical="center"/>
    </xf>
    <xf numFmtId="0" fontId="9" fillId="0" borderId="37" xfId="0" applyFont="1" applyBorder="1" applyAlignment="1" applyProtection="1">
      <alignment vertical="center"/>
    </xf>
    <xf numFmtId="0" fontId="9" fillId="0" borderId="24" xfId="0" applyFont="1" applyBorder="1" applyAlignment="1" applyProtection="1">
      <alignment horizontal="center" vertical="distributed" wrapText="1"/>
    </xf>
    <xf numFmtId="0" fontId="9" fillId="0" borderId="16" xfId="0" applyNumberFormat="1" applyFont="1" applyBorder="1" applyAlignment="1" applyProtection="1">
      <alignment horizontal="distributed" vertical="center" justifyLastLine="1"/>
    </xf>
    <xf numFmtId="0" fontId="9" fillId="0" borderId="20" xfId="0" applyNumberFormat="1" applyFont="1" applyBorder="1" applyAlignment="1" applyProtection="1">
      <alignment horizontal="distributed" vertical="center" justifyLastLine="1"/>
    </xf>
    <xf numFmtId="0" fontId="9" fillId="0" borderId="17" xfId="0" applyNumberFormat="1" applyFont="1" applyBorder="1" applyAlignment="1" applyProtection="1">
      <alignment horizontal="distributed" vertical="center" justifyLastLine="1"/>
    </xf>
    <xf numFmtId="41" fontId="9" fillId="0" borderId="85" xfId="0" applyNumberFormat="1" applyFont="1" applyBorder="1" applyAlignment="1" applyProtection="1">
      <alignment horizontal="right" shrinkToFit="1"/>
    </xf>
    <xf numFmtId="0" fontId="9" fillId="0" borderId="57" xfId="0" applyFont="1" applyBorder="1" applyAlignment="1" applyProtection="1">
      <alignment horizontal="distributed" vertical="distributed" wrapText="1"/>
    </xf>
    <xf numFmtId="0" fontId="16" fillId="0" borderId="37" xfId="0" applyFont="1" applyBorder="1" applyAlignment="1" applyProtection="1">
      <alignment horizontal="distributed" vertical="center" wrapText="1"/>
    </xf>
    <xf numFmtId="0" fontId="16" fillId="0" borderId="56" xfId="0" applyFont="1" applyBorder="1" applyAlignment="1" applyProtection="1">
      <alignment horizontal="distributed" vertical="center" wrapText="1"/>
    </xf>
    <xf numFmtId="0" fontId="15" fillId="0" borderId="37" xfId="0" applyFont="1" applyBorder="1" applyAlignment="1" applyProtection="1">
      <alignment horizontal="left" vertical="center" wrapText="1"/>
    </xf>
    <xf numFmtId="0" fontId="9" fillId="0" borderId="57" xfId="0" applyFont="1" applyBorder="1" applyAlignment="1" applyProtection="1">
      <alignment horizontal="center" vertical="center" shrinkToFit="1"/>
    </xf>
    <xf numFmtId="0" fontId="13" fillId="0" borderId="86" xfId="0" applyFont="1" applyBorder="1" applyAlignment="1" applyProtection="1">
      <alignment horizontal="distributed" vertical="center" wrapText="1" justifyLastLine="1"/>
    </xf>
    <xf numFmtId="0" fontId="0" fillId="0" borderId="20" xfId="0" applyBorder="1">
      <alignment vertical="center"/>
    </xf>
    <xf numFmtId="0" fontId="0" fillId="0" borderId="17" xfId="0" applyBorder="1">
      <alignment vertical="center"/>
    </xf>
    <xf numFmtId="0" fontId="2" fillId="0" borderId="24" xfId="0" applyFont="1" applyBorder="1" applyAlignment="1" applyProtection="1">
      <alignment horizontal="center" vertical="distributed" wrapText="1"/>
    </xf>
    <xf numFmtId="0" fontId="11" fillId="0" borderId="24" xfId="0" applyFont="1" applyBorder="1" applyAlignment="1" applyProtection="1">
      <alignment horizontal="center" vertical="distributed" wrapText="1"/>
    </xf>
    <xf numFmtId="0" fontId="11" fillId="0" borderId="24" xfId="0" applyFont="1" applyBorder="1" applyAlignment="1" applyProtection="1">
      <alignment horizontal="center" vertical="center"/>
      <protection locked="0"/>
    </xf>
    <xf numFmtId="41" fontId="11" fillId="0" borderId="24" xfId="0" applyNumberFormat="1" applyFont="1" applyBorder="1" applyAlignment="1" applyProtection="1">
      <alignment horizontal="center"/>
      <protection locked="0"/>
    </xf>
    <xf numFmtId="41" fontId="11" fillId="7" borderId="24" xfId="0" applyNumberFormat="1" applyFont="1" applyFill="1" applyBorder="1" applyAlignment="1" applyProtection="1">
      <alignment horizontal="center"/>
      <protection locked="0"/>
    </xf>
    <xf numFmtId="41" fontId="11" fillId="8" borderId="24" xfId="0" applyNumberFormat="1" applyFont="1" applyFill="1" applyBorder="1" applyAlignment="1" applyProtection="1">
      <alignment horizontal="center"/>
      <protection locked="0"/>
    </xf>
    <xf numFmtId="41" fontId="11" fillId="8" borderId="24" xfId="0" applyNumberFormat="1" applyFont="1" applyFill="1" applyBorder="1" applyAlignment="1" applyProtection="1">
      <alignment horizontal="center"/>
    </xf>
    <xf numFmtId="179" fontId="11" fillId="8" borderId="16" xfId="0" applyNumberFormat="1" applyFont="1" applyFill="1" applyBorder="1" applyAlignment="1" applyProtection="1">
      <alignment horizontal="center"/>
      <protection locked="0"/>
    </xf>
    <xf numFmtId="179" fontId="11" fillId="8" borderId="17" xfId="0" applyNumberFormat="1" applyFont="1" applyFill="1" applyBorder="1" applyAlignment="1" applyProtection="1">
      <alignment horizontal="center"/>
      <protection locked="0"/>
    </xf>
    <xf numFmtId="41" fontId="11" fillId="8" borderId="16" xfId="0" applyNumberFormat="1" applyFont="1" applyFill="1" applyBorder="1" applyAlignment="1" applyProtection="1">
      <protection locked="0"/>
    </xf>
    <xf numFmtId="41" fontId="11" fillId="8" borderId="20" xfId="0" applyNumberFormat="1" applyFont="1" applyFill="1" applyBorder="1" applyAlignment="1" applyProtection="1">
      <protection locked="0"/>
    </xf>
    <xf numFmtId="41" fontId="11" fillId="8" borderId="17" xfId="0" applyNumberFormat="1" applyFont="1" applyFill="1" applyBorder="1" applyAlignment="1" applyProtection="1">
      <protection locked="0"/>
    </xf>
    <xf numFmtId="41" fontId="13" fillId="8" borderId="24" xfId="0" applyNumberFormat="1" applyFont="1" applyFill="1" applyBorder="1" applyAlignment="1" applyProtection="1">
      <alignment horizontal="center"/>
      <protection locked="0"/>
    </xf>
    <xf numFmtId="0" fontId="10" fillId="7" borderId="24" xfId="0" applyFont="1" applyFill="1" applyBorder="1" applyAlignment="1" applyProtection="1">
      <alignment horizontal="center" shrinkToFit="1"/>
      <protection locked="0"/>
    </xf>
    <xf numFmtId="41" fontId="10" fillId="7" borderId="24" xfId="0" applyNumberFormat="1" applyFont="1" applyFill="1" applyBorder="1" applyAlignment="1" applyProtection="1">
      <alignment horizontal="center"/>
      <protection locked="0"/>
    </xf>
    <xf numFmtId="41" fontId="11" fillId="7" borderId="24" xfId="2" applyNumberFormat="1" applyFont="1" applyFill="1" applyBorder="1" applyAlignment="1" applyProtection="1">
      <protection locked="0"/>
    </xf>
    <xf numFmtId="0" fontId="9" fillId="8" borderId="85" xfId="0" applyFont="1" applyFill="1" applyBorder="1" applyAlignment="1" applyProtection="1">
      <alignment horizontal="center" vertical="center"/>
    </xf>
    <xf numFmtId="41" fontId="11" fillId="8" borderId="24" xfId="0" applyNumberFormat="1" applyFont="1" applyFill="1" applyBorder="1" applyAlignment="1" applyProtection="1">
      <alignment horizontal="center" vertical="center"/>
    </xf>
    <xf numFmtId="0" fontId="11" fillId="8" borderId="24" xfId="0" applyFont="1" applyFill="1" applyBorder="1" applyAlignment="1" applyProtection="1">
      <alignment horizontal="center" vertical="center"/>
    </xf>
    <xf numFmtId="0" fontId="9" fillId="0" borderId="24" xfId="0" applyFont="1" applyBorder="1" applyAlignment="1" applyProtection="1">
      <alignment horizontal="center" vertical="center"/>
    </xf>
    <xf numFmtId="0" fontId="16" fillId="0" borderId="24" xfId="0" applyFont="1" applyBorder="1" applyAlignment="1" applyProtection="1">
      <alignment horizontal="distributed" vertical="distributed" wrapText="1"/>
    </xf>
    <xf numFmtId="0" fontId="10" fillId="0" borderId="24" xfId="0" applyFont="1" applyBorder="1" applyAlignment="1" applyProtection="1">
      <alignment horizontal="distributed" vertical="distributed" wrapText="1"/>
    </xf>
    <xf numFmtId="0" fontId="9" fillId="0" borderId="85" xfId="0" applyFont="1" applyBorder="1" applyAlignment="1" applyProtection="1">
      <alignment horizontal="center" vertical="center"/>
    </xf>
    <xf numFmtId="41" fontId="11" fillId="8" borderId="16" xfId="0" applyNumberFormat="1" applyFont="1" applyFill="1" applyBorder="1" applyAlignment="1" applyProtection="1">
      <alignment vertical="center"/>
    </xf>
    <xf numFmtId="41" fontId="11" fillId="8" borderId="20" xfId="0" applyNumberFormat="1" applyFont="1" applyFill="1" applyBorder="1" applyAlignment="1" applyProtection="1">
      <alignment vertical="center"/>
    </xf>
    <xf numFmtId="41" fontId="11" fillId="8" borderId="17" xfId="0" applyNumberFormat="1" applyFont="1" applyFill="1" applyBorder="1" applyAlignment="1" applyProtection="1">
      <alignment vertical="center"/>
    </xf>
    <xf numFmtId="41" fontId="13" fillId="0" borderId="20" xfId="0" applyNumberFormat="1" applyFont="1" applyBorder="1" applyAlignment="1" applyProtection="1">
      <alignment horizontal="right"/>
      <protection locked="0"/>
    </xf>
    <xf numFmtId="41" fontId="13" fillId="0" borderId="17" xfId="0" applyNumberFormat="1" applyFont="1" applyBorder="1" applyAlignment="1" applyProtection="1">
      <alignment horizontal="right"/>
      <protection locked="0"/>
    </xf>
    <xf numFmtId="0" fontId="9" fillId="0" borderId="1" xfId="0" applyFont="1" applyBorder="1" applyAlignment="1" applyProtection="1">
      <alignment horizontal="center" vertical="center" justifyLastLine="1" shrinkToFit="1"/>
    </xf>
    <xf numFmtId="0" fontId="9" fillId="0" borderId="2" xfId="0" applyFont="1" applyBorder="1" applyAlignment="1" applyProtection="1">
      <alignment horizontal="center" vertical="center" justifyLastLine="1" shrinkToFit="1"/>
    </xf>
    <xf numFmtId="0" fontId="9" fillId="0" borderId="3" xfId="0" applyFont="1" applyBorder="1" applyAlignment="1" applyProtection="1">
      <alignment horizontal="center" vertical="center" justifyLastLine="1" shrinkToFit="1"/>
    </xf>
    <xf numFmtId="0" fontId="9" fillId="0" borderId="4" xfId="0" applyFont="1" applyBorder="1" applyAlignment="1" applyProtection="1">
      <alignment horizontal="center" vertical="center" shrinkToFit="1"/>
    </xf>
    <xf numFmtId="0" fontId="9" fillId="0" borderId="0" xfId="0" applyFont="1" applyBorder="1" applyAlignment="1" applyProtection="1">
      <alignment horizontal="center" vertical="center" shrinkToFit="1"/>
    </xf>
    <xf numFmtId="0" fontId="9" fillId="0" borderId="5" xfId="0" applyFont="1" applyBorder="1" applyAlignment="1" applyProtection="1">
      <alignment horizontal="center" vertical="center" shrinkToFit="1"/>
    </xf>
    <xf numFmtId="0" fontId="9" fillId="0" borderId="89" xfId="0" applyFont="1" applyBorder="1" applyAlignment="1" applyProtection="1">
      <alignment horizontal="center" vertical="center"/>
    </xf>
    <xf numFmtId="0" fontId="9" fillId="0" borderId="90" xfId="0" applyFont="1" applyBorder="1" applyAlignment="1" applyProtection="1">
      <alignment horizontal="center" vertical="center"/>
    </xf>
    <xf numFmtId="0" fontId="9" fillId="0" borderId="91" xfId="0" applyFont="1" applyBorder="1" applyAlignment="1" applyProtection="1">
      <alignment horizontal="center" vertical="center"/>
    </xf>
    <xf numFmtId="0" fontId="9" fillId="0" borderId="56" xfId="0" applyFont="1" applyBorder="1" applyAlignment="1" applyProtection="1">
      <alignment horizontal="distributed" vertical="center" justifyLastLine="1"/>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0</xdr:colOff>
      <xdr:row>1</xdr:row>
      <xdr:rowOff>0</xdr:rowOff>
    </xdr:from>
    <xdr:to>
      <xdr:col>37</xdr:col>
      <xdr:colOff>0</xdr:colOff>
      <xdr:row>4</xdr:row>
      <xdr:rowOff>0</xdr:rowOff>
    </xdr:to>
    <xdr:sp macro="" textlink="">
      <xdr:nvSpPr>
        <xdr:cNvPr id="2" name="テキスト ボックス 1"/>
        <xdr:cNvSpPr txBox="1"/>
      </xdr:nvSpPr>
      <xdr:spPr>
        <a:xfrm>
          <a:off x="1333500" y="190500"/>
          <a:ext cx="5715000" cy="571500"/>
        </a:xfrm>
        <a:prstGeom prst="rect">
          <a:avLst/>
        </a:prstGeom>
        <a:solidFill>
          <a:schemeClr val="lt1"/>
        </a:solidFill>
        <a:ln w="9525" cmpd="sng">
          <a:solidFill>
            <a:schemeClr val="lt1">
              <a:shade val="50000"/>
            </a:schemeClr>
          </a:solidFill>
        </a:ln>
        <a:scene3d>
          <a:camera prst="orthographicFront"/>
          <a:lightRig rig="threePt" dir="t"/>
        </a:scene3d>
        <a:sp3d>
          <a:bevelT w="165100" prst="coolSlant"/>
        </a:sp3d>
      </xdr:spPr>
      <xdr:style>
        <a:lnRef idx="0">
          <a:scrgbClr r="0" g="0" b="0"/>
        </a:lnRef>
        <a:fillRef idx="0">
          <a:scrgbClr r="0" g="0" b="0"/>
        </a:fillRef>
        <a:effectRef idx="0">
          <a:scrgbClr r="0" g="0" b="0"/>
        </a:effectRef>
        <a:fontRef idx="minor">
          <a:schemeClr val="dk1"/>
        </a:fontRef>
      </xdr:style>
      <xdr:txBody>
        <a:bodyPr wrap="square" rtlCol="0" anchor="t"/>
        <a:lstStyle/>
        <a:p>
          <a:pPr algn="ctr"/>
          <a:r>
            <a:rPr kumimoji="1" lang="ja-JP" altLang="en-US" sz="2800" b="1">
              <a:latin typeface="HG丸ｺﾞｼｯｸM-PRO" pitchFamily="50" charset="-128"/>
              <a:ea typeface="HG丸ｺﾞｼｯｸM-PRO" pitchFamily="50" charset="-128"/>
            </a:rPr>
            <a:t>農業所得　収支計算の手引き</a:t>
          </a:r>
        </a:p>
      </xdr:txBody>
    </xdr:sp>
    <xdr:clientData/>
  </xdr:twoCellAnchor>
  <xdr:twoCellAnchor>
    <xdr:from>
      <xdr:col>0</xdr:col>
      <xdr:colOff>171450</xdr:colOff>
      <xdr:row>5</xdr:row>
      <xdr:rowOff>0</xdr:rowOff>
    </xdr:from>
    <xdr:to>
      <xdr:col>42</xdr:col>
      <xdr:colOff>180975</xdr:colOff>
      <xdr:row>10</xdr:row>
      <xdr:rowOff>0</xdr:rowOff>
    </xdr:to>
    <xdr:sp macro="" textlink="">
      <xdr:nvSpPr>
        <xdr:cNvPr id="3" name="テキスト ボックス 2"/>
        <xdr:cNvSpPr txBox="1"/>
      </xdr:nvSpPr>
      <xdr:spPr>
        <a:xfrm>
          <a:off x="171450" y="952500"/>
          <a:ext cx="8010525" cy="952500"/>
        </a:xfrm>
        <a:prstGeom prst="rect">
          <a:avLst/>
        </a:prstGeom>
        <a:noFill/>
        <a:ln w="25400" cmpd="thickThin">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nSpc>
              <a:spcPts val="1500"/>
            </a:lnSpc>
          </a:pPr>
          <a:r>
            <a:rPr kumimoji="1" lang="ja-JP" altLang="en-US" sz="1200"/>
            <a:t>　平成１９年分（平成２０年度課税）より、</a:t>
          </a:r>
          <a:r>
            <a:rPr kumimoji="1" lang="ja-JP" altLang="en-US" sz="1200">
              <a:latin typeface="HG丸ｺﾞｼｯｸM-PRO" pitchFamily="50" charset="-128"/>
              <a:ea typeface="HG丸ｺﾞｼｯｸM-PRO" pitchFamily="50" charset="-128"/>
            </a:rPr>
            <a:t>すべての農家が</a:t>
          </a:r>
          <a:r>
            <a:rPr kumimoji="1" lang="ja-JP" altLang="en-US" sz="1200" b="1">
              <a:latin typeface="HG丸ｺﾞｼｯｸM-PRO" pitchFamily="50" charset="-128"/>
              <a:ea typeface="HG丸ｺﾞｼｯｸM-PRO" pitchFamily="50" charset="-128"/>
            </a:rPr>
            <a:t>農業所得を収支計算によって、申告</a:t>
          </a:r>
          <a:r>
            <a:rPr kumimoji="1" lang="ja-JP" altLang="en-US" sz="1200">
              <a:latin typeface="HG丸ｺﾞｼｯｸM-PRO" pitchFamily="50" charset="-128"/>
              <a:ea typeface="HG丸ｺﾞｼｯｸM-PRO" pitchFamily="50" charset="-128"/>
            </a:rPr>
            <a:t>いただくことになっております。</a:t>
          </a:r>
          <a:endParaRPr kumimoji="1" lang="en-US" altLang="ja-JP" sz="1200">
            <a:latin typeface="HG丸ｺﾞｼｯｸM-PRO" pitchFamily="50" charset="-128"/>
            <a:ea typeface="HG丸ｺﾞｼｯｸM-PRO" pitchFamily="50" charset="-128"/>
          </a:endParaRPr>
        </a:p>
        <a:p>
          <a:pPr>
            <a:lnSpc>
              <a:spcPts val="1400"/>
            </a:lnSpc>
          </a:pPr>
          <a:r>
            <a:rPr kumimoji="1" lang="ja-JP" altLang="en-US" sz="1200">
              <a:latin typeface="HG丸ｺﾞｼｯｸM-PRO" pitchFamily="50" charset="-128"/>
              <a:ea typeface="HG丸ｺﾞｼｯｸM-PRO" pitchFamily="50" charset="-128"/>
            </a:rPr>
            <a:t>　この「手引書」は、収支計算の流れから収支内訳書の書き方まで、わかりやすく説明した資料として作成したものですので、正しく収支計算で申告いただける一助になれば幸いです。</a:t>
          </a:r>
        </a:p>
      </xdr:txBody>
    </xdr:sp>
    <xdr:clientData/>
  </xdr:twoCellAnchor>
  <xdr:twoCellAnchor>
    <xdr:from>
      <xdr:col>5</xdr:col>
      <xdr:colOff>104775</xdr:colOff>
      <xdr:row>23</xdr:row>
      <xdr:rowOff>104775</xdr:rowOff>
    </xdr:from>
    <xdr:to>
      <xdr:col>6</xdr:col>
      <xdr:colOff>95250</xdr:colOff>
      <xdr:row>26</xdr:row>
      <xdr:rowOff>104775</xdr:rowOff>
    </xdr:to>
    <xdr:sp macro="" textlink="">
      <xdr:nvSpPr>
        <xdr:cNvPr id="4" name="下矢印 3"/>
        <xdr:cNvSpPr/>
      </xdr:nvSpPr>
      <xdr:spPr>
        <a:xfrm>
          <a:off x="1057275" y="3914775"/>
          <a:ext cx="180975" cy="190500"/>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5</xdr:col>
      <xdr:colOff>104776</xdr:colOff>
      <xdr:row>33</xdr:row>
      <xdr:rowOff>0</xdr:rowOff>
    </xdr:from>
    <xdr:to>
      <xdr:col>6</xdr:col>
      <xdr:colOff>85726</xdr:colOff>
      <xdr:row>35</xdr:row>
      <xdr:rowOff>180975</xdr:rowOff>
    </xdr:to>
    <xdr:sp macro="" textlink="">
      <xdr:nvSpPr>
        <xdr:cNvPr id="5" name="下矢印 4"/>
        <xdr:cNvSpPr/>
      </xdr:nvSpPr>
      <xdr:spPr>
        <a:xfrm>
          <a:off x="1057276" y="5715000"/>
          <a:ext cx="171450" cy="561975"/>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5</xdr:col>
      <xdr:colOff>104776</xdr:colOff>
      <xdr:row>41</xdr:row>
      <xdr:rowOff>190499</xdr:rowOff>
    </xdr:from>
    <xdr:to>
      <xdr:col>6</xdr:col>
      <xdr:colOff>66676</xdr:colOff>
      <xdr:row>59</xdr:row>
      <xdr:rowOff>95250</xdr:rowOff>
    </xdr:to>
    <xdr:sp macro="" textlink="">
      <xdr:nvSpPr>
        <xdr:cNvPr id="6" name="下矢印 5"/>
        <xdr:cNvSpPr/>
      </xdr:nvSpPr>
      <xdr:spPr>
        <a:xfrm>
          <a:off x="1057276" y="8515349"/>
          <a:ext cx="152400" cy="3886201"/>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17</xdr:col>
      <xdr:colOff>114300</xdr:colOff>
      <xdr:row>130</xdr:row>
      <xdr:rowOff>38101</xdr:rowOff>
    </xdr:from>
    <xdr:to>
      <xdr:col>40</xdr:col>
      <xdr:colOff>57150</xdr:colOff>
      <xdr:row>139</xdr:row>
      <xdr:rowOff>152401</xdr:rowOff>
    </xdr:to>
    <xdr:sp macro="" textlink="">
      <xdr:nvSpPr>
        <xdr:cNvPr id="7" name="テキスト ボックス 6"/>
        <xdr:cNvSpPr txBox="1"/>
      </xdr:nvSpPr>
      <xdr:spPr>
        <a:xfrm>
          <a:off x="3352800" y="14325601"/>
          <a:ext cx="4324350"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400"/>
            </a:lnSpc>
          </a:pPr>
          <a:endParaRPr kumimoji="1" lang="en-US" altLang="ja-JP" sz="1200">
            <a:latin typeface="HG丸ｺﾞｼｯｸM-PRO" pitchFamily="50" charset="-128"/>
            <a:ea typeface="HG丸ｺﾞｼｯｸM-PRO" pitchFamily="50" charset="-128"/>
          </a:endParaRPr>
        </a:p>
        <a:p>
          <a:pPr>
            <a:lnSpc>
              <a:spcPts val="1400"/>
            </a:lnSpc>
          </a:pPr>
          <a:r>
            <a:rPr kumimoji="1" lang="ja-JP" altLang="en-US" sz="1200">
              <a:latin typeface="HG丸ｺﾞｼｯｸM-PRO" pitchFamily="50" charset="-128"/>
              <a:ea typeface="HG丸ｺﾞｼｯｸM-PRO" pitchFamily="50" charset="-128"/>
            </a:rPr>
            <a:t>　　　　貯金通帳からの引き落とし明細書</a:t>
          </a:r>
          <a:endParaRPr kumimoji="1" lang="en-US" altLang="ja-JP" sz="1200">
            <a:latin typeface="HG丸ｺﾞｼｯｸM-PRO" pitchFamily="50" charset="-128"/>
            <a:ea typeface="HG丸ｺﾞｼｯｸM-PRO" pitchFamily="50" charset="-128"/>
          </a:endParaRPr>
        </a:p>
        <a:p>
          <a:pPr>
            <a:lnSpc>
              <a:spcPts val="1500"/>
            </a:lnSpc>
          </a:pPr>
          <a:r>
            <a:rPr kumimoji="1" lang="ja-JP" altLang="en-US" sz="1200">
              <a:latin typeface="HG丸ｺﾞｼｯｸM-PRO" pitchFamily="50" charset="-128"/>
              <a:ea typeface="HG丸ｺﾞｼｯｸM-PRO" pitchFamily="50" charset="-128"/>
            </a:rPr>
            <a:t>　　　　（購買ご利用明細書）</a:t>
          </a:r>
          <a:endParaRPr kumimoji="1" lang="en-US" altLang="ja-JP" sz="1200">
            <a:latin typeface="HG丸ｺﾞｼｯｸM-PRO" pitchFamily="50" charset="-128"/>
            <a:ea typeface="HG丸ｺﾞｼｯｸM-PRO" pitchFamily="50" charset="-128"/>
          </a:endParaRPr>
        </a:p>
        <a:p>
          <a:pPr>
            <a:lnSpc>
              <a:spcPts val="1400"/>
            </a:lnSpc>
          </a:pPr>
          <a:endParaRPr kumimoji="1" lang="en-US" altLang="ja-JP" sz="1200">
            <a:latin typeface="HG丸ｺﾞｼｯｸM-PRO" pitchFamily="50" charset="-128"/>
            <a:ea typeface="HG丸ｺﾞｼｯｸM-PRO" pitchFamily="50" charset="-128"/>
          </a:endParaRPr>
        </a:p>
        <a:p>
          <a:pPr>
            <a:lnSpc>
              <a:spcPts val="1500"/>
            </a:lnSpc>
          </a:pPr>
          <a:r>
            <a:rPr kumimoji="1" lang="ja-JP" altLang="en-US" sz="1200">
              <a:latin typeface="HG丸ｺﾞｼｯｸM-PRO" pitchFamily="50" charset="-128"/>
              <a:ea typeface="HG丸ｺﾞｼｯｸM-PRO" pitchFamily="50" charset="-128"/>
            </a:rPr>
            <a:t>　　　　現金購入の領収書やレシート</a:t>
          </a:r>
          <a:endParaRPr kumimoji="1" lang="en-US" altLang="ja-JP" sz="1200">
            <a:latin typeface="HG丸ｺﾞｼｯｸM-PRO" pitchFamily="50" charset="-128"/>
            <a:ea typeface="HG丸ｺﾞｼｯｸM-PRO" pitchFamily="50" charset="-128"/>
          </a:endParaRPr>
        </a:p>
        <a:p>
          <a:pPr>
            <a:lnSpc>
              <a:spcPts val="1400"/>
            </a:lnSpc>
          </a:pPr>
          <a:endParaRPr kumimoji="1" lang="en-US" altLang="ja-JP" sz="1200">
            <a:latin typeface="HG丸ｺﾞｼｯｸM-PRO" pitchFamily="50" charset="-128"/>
            <a:ea typeface="HG丸ｺﾞｼｯｸM-PRO" pitchFamily="50" charset="-128"/>
          </a:endParaRPr>
        </a:p>
        <a:p>
          <a:pPr>
            <a:lnSpc>
              <a:spcPts val="1500"/>
            </a:lnSpc>
          </a:pPr>
          <a:r>
            <a:rPr kumimoji="1" lang="ja-JP" altLang="en-US" sz="1200">
              <a:latin typeface="HG丸ｺﾞｼｯｸM-PRO" pitchFamily="50" charset="-128"/>
              <a:ea typeface="HG丸ｺﾞｼｯｸM-PRO" pitchFamily="50" charset="-128"/>
            </a:rPr>
            <a:t>　　　　各種の伝票類など</a:t>
          </a:r>
          <a:endParaRPr kumimoji="1" lang="en-US" altLang="ja-JP" sz="1200">
            <a:latin typeface="HG丸ｺﾞｼｯｸM-PRO" pitchFamily="50" charset="-128"/>
            <a:ea typeface="HG丸ｺﾞｼｯｸM-PRO" pitchFamily="50" charset="-128"/>
          </a:endParaRPr>
        </a:p>
        <a:p>
          <a:pPr>
            <a:lnSpc>
              <a:spcPts val="1300"/>
            </a:lnSpc>
          </a:pPr>
          <a:r>
            <a:rPr kumimoji="1" lang="ja-JP" altLang="en-US" sz="1200">
              <a:latin typeface="HG丸ｺﾞｼｯｸM-PRO" pitchFamily="50" charset="-128"/>
              <a:ea typeface="HG丸ｺﾞｼｯｸM-PRO" pitchFamily="50" charset="-128"/>
            </a:rPr>
            <a:t>　　　　</a:t>
          </a:r>
        </a:p>
      </xdr:txBody>
    </xdr:sp>
    <xdr:clientData/>
  </xdr:twoCellAnchor>
  <xdr:twoCellAnchor>
    <xdr:from>
      <xdr:col>18</xdr:col>
      <xdr:colOff>38100</xdr:colOff>
      <xdr:row>130</xdr:row>
      <xdr:rowOff>104775</xdr:rowOff>
    </xdr:from>
    <xdr:to>
      <xdr:col>19</xdr:col>
      <xdr:colOff>180975</xdr:colOff>
      <xdr:row>139</xdr:row>
      <xdr:rowOff>66675</xdr:rowOff>
    </xdr:to>
    <xdr:sp macro="" textlink="">
      <xdr:nvSpPr>
        <xdr:cNvPr id="8" name="右中かっこ 7"/>
        <xdr:cNvSpPr/>
      </xdr:nvSpPr>
      <xdr:spPr>
        <a:xfrm>
          <a:off x="3467100" y="14392275"/>
          <a:ext cx="333375" cy="1676400"/>
        </a:xfrm>
        <a:prstGeom prst="rightBrace">
          <a:avLst>
            <a:gd name="adj1" fmla="val 8333"/>
            <a:gd name="adj2" fmla="val 40341"/>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twoCellAnchor>
    <xdr:from>
      <xdr:col>9</xdr:col>
      <xdr:colOff>180975</xdr:colOff>
      <xdr:row>50</xdr:row>
      <xdr:rowOff>180974</xdr:rowOff>
    </xdr:from>
    <xdr:to>
      <xdr:col>43</xdr:col>
      <xdr:colOff>0</xdr:colOff>
      <xdr:row>58</xdr:row>
      <xdr:rowOff>190499</xdr:rowOff>
    </xdr:to>
    <xdr:sp macro="" textlink="">
      <xdr:nvSpPr>
        <xdr:cNvPr id="9" name="フローチャート : 代替処理 8"/>
        <xdr:cNvSpPr/>
      </xdr:nvSpPr>
      <xdr:spPr>
        <a:xfrm>
          <a:off x="1895475" y="7991474"/>
          <a:ext cx="6296025" cy="1533525"/>
        </a:xfrm>
        <a:prstGeom prst="flowChartAlternateProcess">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l">
            <a:lnSpc>
              <a:spcPts val="1400"/>
            </a:lnSpc>
          </a:pPr>
          <a:r>
            <a:rPr kumimoji="1" lang="ja-JP" altLang="en-US" sz="1100"/>
            <a:t>　　　　　　　　　　　　　　　</a:t>
          </a:r>
          <a:r>
            <a:rPr kumimoji="1" lang="ja-JP" altLang="en-US" sz="1200">
              <a:latin typeface="HG丸ｺﾞｼｯｸM-PRO" pitchFamily="50" charset="-128"/>
              <a:ea typeface="HG丸ｺﾞｼｯｸM-PRO" pitchFamily="50" charset="-128"/>
            </a:rPr>
            <a:t>事業主と生計を一にする配偶者その他親族に対する給与などは、原則的に必要経費としては認められません。</a:t>
          </a:r>
          <a:endParaRPr kumimoji="1" lang="en-US" altLang="ja-JP" sz="1200">
            <a:latin typeface="HG丸ｺﾞｼｯｸM-PRO" pitchFamily="50" charset="-128"/>
            <a:ea typeface="HG丸ｺﾞｼｯｸM-PRO" pitchFamily="50" charset="-128"/>
          </a:endParaRPr>
        </a:p>
        <a:p>
          <a:pPr algn="l">
            <a:lnSpc>
              <a:spcPts val="1300"/>
            </a:lnSpc>
          </a:pPr>
          <a:r>
            <a:rPr kumimoji="1" lang="ja-JP" altLang="en-US" sz="1200">
              <a:latin typeface="HG丸ｺﾞｼｯｸM-PRO" pitchFamily="50" charset="-128"/>
              <a:ea typeface="HG丸ｺﾞｼｯｸM-PRO" pitchFamily="50" charset="-128"/>
            </a:rPr>
            <a:t>　しかし、生計を一にする親族といえども、労働に対する対価には経費性があると考えられることから、一定の条件を満たした場合のみ、算出した金額を必要経費に算入することができます。この親族に対する給与扱いの必要経費を「専従者控除」といいます。</a:t>
          </a:r>
          <a:endParaRPr kumimoji="1" lang="en-US" altLang="ja-JP" sz="1200">
            <a:latin typeface="HG丸ｺﾞｼｯｸM-PRO" pitchFamily="50" charset="-128"/>
            <a:ea typeface="HG丸ｺﾞｼｯｸM-PRO" pitchFamily="50" charset="-128"/>
          </a:endParaRPr>
        </a:p>
      </xdr:txBody>
    </xdr:sp>
    <xdr:clientData/>
  </xdr:twoCellAnchor>
  <xdr:twoCellAnchor>
    <xdr:from>
      <xdr:col>9</xdr:col>
      <xdr:colOff>9525</xdr:colOff>
      <xdr:row>50</xdr:row>
      <xdr:rowOff>47626</xdr:rowOff>
    </xdr:from>
    <xdr:to>
      <xdr:col>17</xdr:col>
      <xdr:colOff>104775</xdr:colOff>
      <xdr:row>52</xdr:row>
      <xdr:rowOff>47626</xdr:rowOff>
    </xdr:to>
    <xdr:sp macro="" textlink="">
      <xdr:nvSpPr>
        <xdr:cNvPr id="11" name="対角する 2 つの角を丸めた四角形 10"/>
        <xdr:cNvSpPr/>
      </xdr:nvSpPr>
      <xdr:spPr>
        <a:xfrm>
          <a:off x="1724025" y="8810626"/>
          <a:ext cx="1619250" cy="381000"/>
        </a:xfrm>
        <a:prstGeom prst="round2DiagRect">
          <a:avLst/>
        </a:prstGeom>
        <a:solidFill>
          <a:schemeClr val="lt1"/>
        </a:solidFill>
        <a:ln w="19050">
          <a:solidFill>
            <a:srgbClr val="FF0000"/>
          </a:solidFill>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latin typeface="HG丸ｺﾞｼｯｸM-PRO" pitchFamily="50" charset="-128"/>
              <a:ea typeface="HG丸ｺﾞｼｯｸM-PRO" pitchFamily="50" charset="-128"/>
            </a:rPr>
            <a:t>専従者控除について</a:t>
          </a:r>
        </a:p>
      </xdr:txBody>
    </xdr:sp>
    <xdr:clientData/>
  </xdr:twoCellAnchor>
  <xdr:twoCellAnchor>
    <xdr:from>
      <xdr:col>3</xdr:col>
      <xdr:colOff>180975</xdr:colOff>
      <xdr:row>65</xdr:row>
      <xdr:rowOff>85725</xdr:rowOff>
    </xdr:from>
    <xdr:to>
      <xdr:col>13</xdr:col>
      <xdr:colOff>171450</xdr:colOff>
      <xdr:row>67</xdr:row>
      <xdr:rowOff>76200</xdr:rowOff>
    </xdr:to>
    <xdr:sp macro="" textlink="">
      <xdr:nvSpPr>
        <xdr:cNvPr id="12" name="フローチャート : 代替処理 11"/>
        <xdr:cNvSpPr/>
      </xdr:nvSpPr>
      <xdr:spPr>
        <a:xfrm>
          <a:off x="752475" y="10753725"/>
          <a:ext cx="1895475" cy="371475"/>
        </a:xfrm>
        <a:prstGeom prst="flowChartAlternateProcess">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200">
              <a:latin typeface="HG丸ｺﾞｼｯｸM-PRO" pitchFamily="50" charset="-128"/>
              <a:ea typeface="HG丸ｺﾞｼｯｸM-PRO" pitchFamily="50" charset="-128"/>
            </a:rPr>
            <a:t>農業以外の所得は？</a:t>
          </a:r>
        </a:p>
      </xdr:txBody>
    </xdr:sp>
    <xdr:clientData/>
  </xdr:twoCellAnchor>
  <xdr:twoCellAnchor>
    <xdr:from>
      <xdr:col>14</xdr:col>
      <xdr:colOff>76200</xdr:colOff>
      <xdr:row>10</xdr:row>
      <xdr:rowOff>76200</xdr:rowOff>
    </xdr:from>
    <xdr:to>
      <xdr:col>38</xdr:col>
      <xdr:colOff>123825</xdr:colOff>
      <xdr:row>13</xdr:row>
      <xdr:rowOff>142875</xdr:rowOff>
    </xdr:to>
    <xdr:sp macro="" textlink="">
      <xdr:nvSpPr>
        <xdr:cNvPr id="22595" name="AutoShape 12"/>
        <xdr:cNvSpPr>
          <a:spLocks noChangeArrowheads="1"/>
        </xdr:cNvSpPr>
      </xdr:nvSpPr>
      <xdr:spPr bwMode="auto">
        <a:xfrm>
          <a:off x="2743200" y="1981200"/>
          <a:ext cx="4619625" cy="638175"/>
        </a:xfrm>
        <a:prstGeom prst="flowChartAlternateProcess">
          <a:avLst/>
        </a:prstGeom>
        <a:noFill/>
        <a:ln w="9525">
          <a:solidFill>
            <a:srgbClr xmlns:mc="http://schemas.openxmlformats.org/markup-compatibility/2006" xmlns:a14="http://schemas.microsoft.com/office/drawing/2010/main" val="9999FF" mc:Ignorable="a14" a14:legacySpreadsheetColorIndex="2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142876</xdr:colOff>
      <xdr:row>16</xdr:row>
      <xdr:rowOff>76201</xdr:rowOff>
    </xdr:from>
    <xdr:to>
      <xdr:col>52</xdr:col>
      <xdr:colOff>123826</xdr:colOff>
      <xdr:row>18</xdr:row>
      <xdr:rowOff>114301</xdr:rowOff>
    </xdr:to>
    <xdr:sp macro="" textlink="">
      <xdr:nvSpPr>
        <xdr:cNvPr id="2" name="テキスト ボックス 1"/>
        <xdr:cNvSpPr txBox="1"/>
      </xdr:nvSpPr>
      <xdr:spPr>
        <a:xfrm>
          <a:off x="6048376" y="2009776"/>
          <a:ext cx="379095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200"/>
            </a:lnSpc>
          </a:pPr>
          <a:r>
            <a:rPr kumimoji="1" lang="en-US" altLang="ja-JP" sz="1000" u="sng">
              <a:solidFill>
                <a:srgbClr val="FF0000"/>
              </a:solidFill>
              <a:latin typeface="+mn-ea"/>
              <a:ea typeface="+mn-ea"/>
            </a:rPr>
            <a:t>※</a:t>
          </a:r>
          <a:r>
            <a:rPr kumimoji="1" lang="ja-JP" altLang="en-US" sz="1000" u="sng">
              <a:solidFill>
                <a:srgbClr val="FF0000"/>
              </a:solidFill>
              <a:latin typeface="+mn-ea"/>
              <a:ea typeface="+mn-ea"/>
            </a:rPr>
            <a:t>耐用年数が経過した翌年以降に取得価額の９５％まで償却</a:t>
          </a:r>
          <a:endParaRPr kumimoji="1" lang="en-US" altLang="ja-JP" sz="1000" u="sng">
            <a:solidFill>
              <a:srgbClr val="FF0000"/>
            </a:solidFill>
            <a:latin typeface="+mn-ea"/>
            <a:ea typeface="+mn-ea"/>
          </a:endParaRPr>
        </a:p>
        <a:p>
          <a:pPr>
            <a:lnSpc>
              <a:spcPts val="1100"/>
            </a:lnSpc>
          </a:pPr>
          <a:r>
            <a:rPr kumimoji="1" lang="ja-JP" altLang="en-US" sz="1000">
              <a:solidFill>
                <a:srgbClr val="FF0000"/>
              </a:solidFill>
              <a:latin typeface="+mn-ea"/>
              <a:ea typeface="+mn-ea"/>
            </a:rPr>
            <a:t>　　　　　　　　　　　　　　　　　　　　　　　　　　　　　　　     　　　</a:t>
          </a:r>
          <a:r>
            <a:rPr kumimoji="1" lang="ja-JP" altLang="en-US" sz="1000" u="sng">
              <a:solidFill>
                <a:srgbClr val="FF0000"/>
              </a:solidFill>
              <a:latin typeface="+mn-ea"/>
              <a:ea typeface="+mn-ea"/>
            </a:rPr>
            <a:t>します。</a:t>
          </a:r>
        </a:p>
      </xdr:txBody>
    </xdr:sp>
    <xdr:clientData/>
  </xdr:twoCellAnchor>
  <xdr:twoCellAnchor>
    <xdr:from>
      <xdr:col>46</xdr:col>
      <xdr:colOff>0</xdr:colOff>
      <xdr:row>17</xdr:row>
      <xdr:rowOff>161926</xdr:rowOff>
    </xdr:from>
    <xdr:to>
      <xdr:col>47</xdr:col>
      <xdr:colOff>171450</xdr:colOff>
      <xdr:row>18</xdr:row>
      <xdr:rowOff>104775</xdr:rowOff>
    </xdr:to>
    <xdr:sp macro="" textlink="">
      <xdr:nvSpPr>
        <xdr:cNvPr id="3" name="屈折矢印 2"/>
        <xdr:cNvSpPr/>
      </xdr:nvSpPr>
      <xdr:spPr>
        <a:xfrm>
          <a:off x="8572500" y="2286001"/>
          <a:ext cx="361950" cy="133349"/>
        </a:xfrm>
        <a:prstGeom prst="bentUp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114300</xdr:colOff>
      <xdr:row>39</xdr:row>
      <xdr:rowOff>101600</xdr:rowOff>
    </xdr:from>
    <xdr:ext cx="10490200" cy="1259319"/>
    <xdr:sp macro="" textlink="">
      <xdr:nvSpPr>
        <xdr:cNvPr id="2" name="テキスト ボックス 1"/>
        <xdr:cNvSpPr txBox="1"/>
      </xdr:nvSpPr>
      <xdr:spPr>
        <a:xfrm>
          <a:off x="471488" y="7947819"/>
          <a:ext cx="10490200" cy="1259319"/>
        </a:xfrm>
        <a:prstGeom prst="rect">
          <a:avLst/>
        </a:prstGeom>
        <a:solidFill>
          <a:schemeClr val="lt1"/>
        </a:solidFill>
        <a:ln w="3175" cmpd="sng">
          <a:solidFill>
            <a:srgbClr val="FF0000"/>
          </a:solidFill>
        </a:ln>
        <a:effectLst>
          <a:outerShdw blurRad="152400" dist="317500" dir="5400000" sx="90000" sy="-19000" rotWithShape="0">
            <a:prstClr val="black">
              <a:alpha val="15000"/>
            </a:prstClr>
          </a:outerShdw>
        </a:effectLst>
        <a:scene3d>
          <a:camera prst="orthographicFront"/>
          <a:lightRig rig="threePt" dir="t"/>
        </a:scene3d>
        <a:sp3d>
          <a:bevelT w="165100" prst="coolSlant"/>
        </a:sp3d>
      </xdr:spPr>
      <xdr:style>
        <a:lnRef idx="0">
          <a:scrgbClr r="0" g="0" b="0"/>
        </a:lnRef>
        <a:fillRef idx="0">
          <a:scrgbClr r="0" g="0" b="0"/>
        </a:fillRef>
        <a:effectRef idx="0">
          <a:scrgbClr r="0" g="0" b="0"/>
        </a:effectRef>
        <a:fontRef idx="minor">
          <a:schemeClr val="dk1"/>
        </a:fontRef>
      </xdr:style>
      <xdr:txBody>
        <a:bodyPr wrap="square" rtlCol="0" anchor="t">
          <a:spAutoFit/>
        </a:bodyPr>
        <a:lstStyle/>
        <a:p>
          <a:pPr algn="l">
            <a:lnSpc>
              <a:spcPts val="1700"/>
            </a:lnSpc>
          </a:pPr>
          <a:r>
            <a:rPr kumimoji="1" lang="ja-JP" altLang="en-US" sz="1400" b="0">
              <a:solidFill>
                <a:srgbClr val="FF0000"/>
              </a:solidFill>
              <a:latin typeface="HG丸ｺﾞｼｯｸM-PRO" pitchFamily="50" charset="-128"/>
              <a:ea typeface="HG丸ｺﾞｼｯｸM-PRO" pitchFamily="50" charset="-128"/>
            </a:rPr>
            <a:t>記入手順</a:t>
          </a:r>
          <a:r>
            <a:rPr kumimoji="1" lang="en-US" altLang="ja-JP" sz="1400" b="0">
              <a:solidFill>
                <a:srgbClr val="FF0000"/>
              </a:solidFill>
              <a:latin typeface="HG丸ｺﾞｼｯｸM-PRO" pitchFamily="50" charset="-128"/>
              <a:ea typeface="HG丸ｺﾞｼｯｸM-PRO" pitchFamily="50" charset="-128"/>
            </a:rPr>
            <a:t>〔</a:t>
          </a:r>
          <a:r>
            <a:rPr kumimoji="1" lang="ja-JP" altLang="en-US" sz="1400" b="0">
              <a:solidFill>
                <a:srgbClr val="FF0000"/>
              </a:solidFill>
              <a:latin typeface="HG丸ｺﾞｼｯｸM-PRO" pitchFamily="50" charset="-128"/>
              <a:ea typeface="HG丸ｺﾞｼｯｸM-PRO" pitchFamily="50" charset="-128"/>
            </a:rPr>
            <a:t>必ずお読みください！</a:t>
          </a:r>
          <a:r>
            <a:rPr kumimoji="1" lang="en-US" altLang="ja-JP" sz="1400" b="0">
              <a:solidFill>
                <a:srgbClr val="FF0000"/>
              </a:solidFill>
              <a:latin typeface="HG丸ｺﾞｼｯｸM-PRO" pitchFamily="50" charset="-128"/>
              <a:ea typeface="HG丸ｺﾞｼｯｸM-PRO" pitchFamily="50" charset="-128"/>
            </a:rPr>
            <a:t>〕</a:t>
          </a:r>
        </a:p>
        <a:p>
          <a:pPr algn="l">
            <a:lnSpc>
              <a:spcPts val="1700"/>
            </a:lnSpc>
          </a:pPr>
          <a:r>
            <a:rPr kumimoji="1" lang="ja-JP" altLang="en-US" sz="1400" b="0">
              <a:latin typeface="HG丸ｺﾞｼｯｸM-PRO" pitchFamily="50" charset="-128"/>
              <a:ea typeface="HG丸ｺﾞｼｯｸM-PRO" pitchFamily="50" charset="-128"/>
            </a:rPr>
            <a:t>①　新規購入された農機具等が、右の</a:t>
          </a:r>
          <a:r>
            <a:rPr kumimoji="1" lang="en-US" altLang="ja-JP" sz="1400" b="0">
              <a:latin typeface="HG丸ｺﾞｼｯｸM-PRO" pitchFamily="50" charset="-128"/>
              <a:ea typeface="HG丸ｺﾞｼｯｸM-PRO" pitchFamily="50" charset="-128"/>
            </a:rPr>
            <a:t>【</a:t>
          </a:r>
          <a:r>
            <a:rPr kumimoji="1" lang="ja-JP" altLang="en-US" sz="1400" b="0">
              <a:latin typeface="HG丸ｺﾞｼｯｸM-PRO" pitchFamily="50" charset="-128"/>
              <a:ea typeface="HG丸ｺﾞｼｯｸM-PRO" pitchFamily="50" charset="-128"/>
            </a:rPr>
            <a:t>減価償却基本表</a:t>
          </a:r>
          <a:r>
            <a:rPr kumimoji="1" lang="en-US" altLang="ja-JP" sz="1400" b="0">
              <a:latin typeface="HG丸ｺﾞｼｯｸM-PRO" pitchFamily="50" charset="-128"/>
              <a:ea typeface="HG丸ｺﾞｼｯｸM-PRO" pitchFamily="50" charset="-128"/>
            </a:rPr>
            <a:t>】</a:t>
          </a:r>
          <a:r>
            <a:rPr kumimoji="1" lang="ja-JP" altLang="en-US" sz="1400" b="0">
              <a:latin typeface="HG丸ｺﾞｼｯｸM-PRO" pitchFamily="50" charset="-128"/>
              <a:ea typeface="HG丸ｺﾞｼｯｸM-PRO" pitchFamily="50" charset="-128"/>
            </a:rPr>
            <a:t>のどれにあたるかを確認し、その番号を</a:t>
          </a:r>
          <a:r>
            <a:rPr kumimoji="1" lang="en-US" altLang="ja-JP" sz="1400" b="0">
              <a:latin typeface="HG丸ｺﾞｼｯｸM-PRO" pitchFamily="50" charset="-128"/>
              <a:ea typeface="HG丸ｺﾞｼｯｸM-PRO" pitchFamily="50" charset="-128"/>
            </a:rPr>
            <a:t>【</a:t>
          </a:r>
          <a:r>
            <a:rPr kumimoji="1" lang="ja-JP" altLang="en-US" sz="1400" b="0">
              <a:latin typeface="HG丸ｺﾞｼｯｸM-PRO" pitchFamily="50" charset="-128"/>
              <a:ea typeface="HG丸ｺﾞｼｯｸM-PRO" pitchFamily="50" charset="-128"/>
            </a:rPr>
            <a:t>減価償却基本表</a:t>
          </a:r>
          <a:r>
            <a:rPr kumimoji="1" lang="en-US" altLang="ja-JP" sz="1400" b="0">
              <a:latin typeface="HG丸ｺﾞｼｯｸM-PRO" pitchFamily="50" charset="-128"/>
              <a:ea typeface="HG丸ｺﾞｼｯｸM-PRO" pitchFamily="50" charset="-128"/>
            </a:rPr>
            <a:t>】</a:t>
          </a:r>
          <a:r>
            <a:rPr kumimoji="1" lang="ja-JP" altLang="en-US" sz="1400" b="0">
              <a:latin typeface="HG丸ｺﾞｼｯｸM-PRO" pitchFamily="50" charset="-128"/>
              <a:ea typeface="HG丸ｺﾞｼｯｸM-PRO" pitchFamily="50" charset="-128"/>
            </a:rPr>
            <a:t>上部の</a:t>
          </a:r>
          <a:endParaRPr kumimoji="1" lang="en-US" altLang="ja-JP" sz="1400" b="0">
            <a:latin typeface="HG丸ｺﾞｼｯｸM-PRO" pitchFamily="50" charset="-128"/>
            <a:ea typeface="HG丸ｺﾞｼｯｸM-PRO" pitchFamily="50" charset="-128"/>
          </a:endParaRPr>
        </a:p>
        <a:p>
          <a:pPr algn="l">
            <a:lnSpc>
              <a:spcPts val="1700"/>
            </a:lnSpc>
          </a:pPr>
          <a:r>
            <a:rPr kumimoji="1" lang="ja-JP" altLang="en-US" sz="1400" b="0">
              <a:latin typeface="HG丸ｺﾞｼｯｸM-PRO" pitchFamily="50" charset="-128"/>
              <a:ea typeface="HG丸ｺﾞｼｯｸM-PRO" pitchFamily="50" charset="-128"/>
            </a:rPr>
            <a:t>　赤枠に入力すると、名称欄に農機具等名称が自動転記されます。</a:t>
          </a:r>
          <a:endParaRPr kumimoji="1" lang="en-US" altLang="ja-JP" sz="1400" b="0">
            <a:latin typeface="HG丸ｺﾞｼｯｸM-PRO" pitchFamily="50" charset="-128"/>
            <a:ea typeface="HG丸ｺﾞｼｯｸM-PRO" pitchFamily="50" charset="-128"/>
          </a:endParaRPr>
        </a:p>
        <a:p>
          <a:pPr algn="l">
            <a:lnSpc>
              <a:spcPts val="1700"/>
            </a:lnSpc>
          </a:pPr>
          <a:r>
            <a:rPr kumimoji="1" lang="ja-JP" altLang="en-US" sz="1400" b="0">
              <a:latin typeface="HG丸ｺﾞｼｯｸM-PRO" pitchFamily="50" charset="-128"/>
              <a:ea typeface="HG丸ｺﾞｼｯｸM-PRO" pitchFamily="50" charset="-128"/>
            </a:rPr>
            <a:t>②　新規購入数量、取得された年月及び取得価格を領収書等を確認しながら、入力してください。</a:t>
          </a:r>
          <a:endParaRPr kumimoji="1" lang="en-US" altLang="ja-JP" sz="1400" b="0">
            <a:latin typeface="HG丸ｺﾞｼｯｸM-PRO" pitchFamily="50" charset="-128"/>
            <a:ea typeface="HG丸ｺﾞｼｯｸM-PRO" pitchFamily="50" charset="-128"/>
          </a:endParaRPr>
        </a:p>
        <a:p>
          <a:pPr algn="l">
            <a:lnSpc>
              <a:spcPts val="1600"/>
            </a:lnSpc>
          </a:pPr>
          <a:r>
            <a:rPr kumimoji="1" lang="ja-JP" altLang="en-US" sz="1400" b="0">
              <a:latin typeface="HG丸ｺﾞｼｯｸM-PRO" pitchFamily="50" charset="-128"/>
              <a:ea typeface="HG丸ｺﾞｼｯｸM-PRO" pitchFamily="50" charset="-128"/>
            </a:rPr>
            <a:t>③　以上までの項目を入力しますと、減価償却の算出表が作成されますので、該当する年分の償却費が必要経費となります。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25</xdr:col>
      <xdr:colOff>285750</xdr:colOff>
      <xdr:row>47</xdr:row>
      <xdr:rowOff>95251</xdr:rowOff>
    </xdr:from>
    <xdr:to>
      <xdr:col>29</xdr:col>
      <xdr:colOff>381000</xdr:colOff>
      <xdr:row>51</xdr:row>
      <xdr:rowOff>71437</xdr:rowOff>
    </xdr:to>
    <xdr:cxnSp macro="">
      <xdr:nvCxnSpPr>
        <xdr:cNvPr id="3" name="カギ線コネクタ 2"/>
        <xdr:cNvCxnSpPr/>
      </xdr:nvCxnSpPr>
      <xdr:spPr>
        <a:xfrm flipV="1">
          <a:off x="8667750" y="7989095"/>
          <a:ext cx="3178969" cy="738186"/>
        </a:xfrm>
        <a:prstGeom prst="bentConnector3">
          <a:avLst>
            <a:gd name="adj1" fmla="val 87828"/>
          </a:avLst>
        </a:prstGeom>
        <a:ln w="6350">
          <a:solidFill>
            <a:srgbClr val="FF0000"/>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83345</xdr:colOff>
      <xdr:row>49</xdr:row>
      <xdr:rowOff>59531</xdr:rowOff>
    </xdr:from>
    <xdr:ext cx="10537031" cy="1959511"/>
    <xdr:sp macro="" textlink="">
      <xdr:nvSpPr>
        <xdr:cNvPr id="8" name="テキスト ボックス 7"/>
        <xdr:cNvSpPr txBox="1"/>
      </xdr:nvSpPr>
      <xdr:spPr>
        <a:xfrm>
          <a:off x="273845" y="8370094"/>
          <a:ext cx="10537031" cy="1959511"/>
        </a:xfrm>
        <a:prstGeom prst="rect">
          <a:avLst/>
        </a:prstGeom>
        <a:solidFill>
          <a:schemeClr val="lt1"/>
        </a:solidFill>
        <a:ln w="9525" cmpd="sng">
          <a:solidFill>
            <a:srgbClr val="FF0000"/>
          </a:solidFill>
        </a:ln>
        <a:effectLst>
          <a:outerShdw blurRad="152400" dist="317500" dir="5400000" sx="90000" sy="-19000" rotWithShape="0">
            <a:prstClr val="black">
              <a:alpha val="15000"/>
            </a:prstClr>
          </a:outerShdw>
        </a:effectLst>
        <a:scene3d>
          <a:camera prst="orthographicFront"/>
          <a:lightRig rig="threePt" dir="t"/>
        </a:scene3d>
        <a:sp3d>
          <a:bevelT w="165100" prst="coolSlant"/>
        </a:sp3d>
      </xdr:spPr>
      <xdr:style>
        <a:lnRef idx="0">
          <a:scrgbClr r="0" g="0" b="0"/>
        </a:lnRef>
        <a:fillRef idx="0">
          <a:scrgbClr r="0" g="0" b="0"/>
        </a:fillRef>
        <a:effectRef idx="0">
          <a:scrgbClr r="0" g="0" b="0"/>
        </a:effectRef>
        <a:fontRef idx="minor">
          <a:schemeClr val="dk1"/>
        </a:fontRef>
      </xdr:style>
      <xdr:txBody>
        <a:bodyPr wrap="square" rtlCol="0" anchor="t">
          <a:spAutoFit/>
        </a:bodyPr>
        <a:lstStyle/>
        <a:p>
          <a:pPr algn="l">
            <a:lnSpc>
              <a:spcPts val="1700"/>
            </a:lnSpc>
          </a:pPr>
          <a:r>
            <a:rPr kumimoji="1" lang="ja-JP" altLang="en-US" sz="1400" b="0">
              <a:solidFill>
                <a:srgbClr val="FF0000"/>
              </a:solidFill>
              <a:latin typeface="HG丸ｺﾞｼｯｸM-PRO" pitchFamily="50" charset="-128"/>
              <a:ea typeface="HG丸ｺﾞｼｯｸM-PRO" pitchFamily="50" charset="-128"/>
            </a:rPr>
            <a:t>記入手順</a:t>
          </a:r>
          <a:r>
            <a:rPr kumimoji="1" lang="en-US" altLang="ja-JP" sz="1400" b="0">
              <a:solidFill>
                <a:srgbClr val="FF0000"/>
              </a:solidFill>
              <a:latin typeface="HG丸ｺﾞｼｯｸM-PRO" pitchFamily="50" charset="-128"/>
              <a:ea typeface="HG丸ｺﾞｼｯｸM-PRO" pitchFamily="50" charset="-128"/>
            </a:rPr>
            <a:t>〔</a:t>
          </a:r>
          <a:r>
            <a:rPr kumimoji="1" lang="ja-JP" altLang="en-US" sz="1400" b="0">
              <a:solidFill>
                <a:srgbClr val="FF0000"/>
              </a:solidFill>
              <a:latin typeface="HG丸ｺﾞｼｯｸM-PRO" pitchFamily="50" charset="-128"/>
              <a:ea typeface="HG丸ｺﾞｼｯｸM-PRO" pitchFamily="50" charset="-128"/>
            </a:rPr>
            <a:t>必ずお読みください！</a:t>
          </a:r>
          <a:r>
            <a:rPr kumimoji="1" lang="en-US" altLang="ja-JP" sz="1400" b="0">
              <a:solidFill>
                <a:srgbClr val="FF0000"/>
              </a:solidFill>
              <a:latin typeface="HG丸ｺﾞｼｯｸM-PRO" pitchFamily="50" charset="-128"/>
              <a:ea typeface="HG丸ｺﾞｼｯｸM-PRO" pitchFamily="50" charset="-128"/>
            </a:rPr>
            <a:t>〕</a:t>
          </a:r>
        </a:p>
        <a:p>
          <a:pPr algn="l">
            <a:lnSpc>
              <a:spcPts val="1700"/>
            </a:lnSpc>
          </a:pPr>
          <a:r>
            <a:rPr kumimoji="1" lang="ja-JP" altLang="en-US" sz="1400" b="0">
              <a:latin typeface="HG丸ｺﾞｼｯｸM-PRO" pitchFamily="50" charset="-128"/>
              <a:ea typeface="HG丸ｺﾞｼｯｸM-PRO" pitchFamily="50" charset="-128"/>
            </a:rPr>
            <a:t>①　購入された農機具等が、右の</a:t>
          </a:r>
          <a:r>
            <a:rPr kumimoji="1" lang="en-US" altLang="ja-JP" sz="1400" b="0">
              <a:latin typeface="HG丸ｺﾞｼｯｸM-PRO" pitchFamily="50" charset="-128"/>
              <a:ea typeface="HG丸ｺﾞｼｯｸM-PRO" pitchFamily="50" charset="-128"/>
            </a:rPr>
            <a:t>【</a:t>
          </a:r>
          <a:r>
            <a:rPr kumimoji="1" lang="ja-JP" altLang="en-US" sz="1400" b="0">
              <a:latin typeface="HG丸ｺﾞｼｯｸM-PRO" pitchFamily="50" charset="-128"/>
              <a:ea typeface="HG丸ｺﾞｼｯｸM-PRO" pitchFamily="50" charset="-128"/>
            </a:rPr>
            <a:t>減価償却基本表</a:t>
          </a:r>
          <a:r>
            <a:rPr kumimoji="1" lang="en-US" altLang="ja-JP" sz="1400" b="0">
              <a:latin typeface="HG丸ｺﾞｼｯｸM-PRO" pitchFamily="50" charset="-128"/>
              <a:ea typeface="HG丸ｺﾞｼｯｸM-PRO" pitchFamily="50" charset="-128"/>
            </a:rPr>
            <a:t>】</a:t>
          </a:r>
          <a:r>
            <a:rPr kumimoji="1" lang="ja-JP" altLang="en-US" sz="1400" b="0">
              <a:latin typeface="HG丸ｺﾞｼｯｸM-PRO" pitchFamily="50" charset="-128"/>
              <a:ea typeface="HG丸ｺﾞｼｯｸM-PRO" pitchFamily="50" charset="-128"/>
            </a:rPr>
            <a:t>のどれにあたるかを確認し、その番号を</a:t>
          </a:r>
          <a:r>
            <a:rPr kumimoji="1" lang="en-US" altLang="ja-JP" sz="1400" b="0">
              <a:latin typeface="HG丸ｺﾞｼｯｸM-PRO" pitchFamily="50" charset="-128"/>
              <a:ea typeface="HG丸ｺﾞｼｯｸM-PRO" pitchFamily="50" charset="-128"/>
            </a:rPr>
            <a:t>【</a:t>
          </a:r>
          <a:r>
            <a:rPr kumimoji="1" lang="ja-JP" altLang="en-US" sz="1400" b="0">
              <a:latin typeface="HG丸ｺﾞｼｯｸM-PRO" pitchFamily="50" charset="-128"/>
              <a:ea typeface="HG丸ｺﾞｼｯｸM-PRO" pitchFamily="50" charset="-128"/>
            </a:rPr>
            <a:t>減価償却基本表</a:t>
          </a:r>
          <a:r>
            <a:rPr kumimoji="1" lang="en-US" altLang="ja-JP" sz="1400" b="0">
              <a:latin typeface="HG丸ｺﾞｼｯｸM-PRO" pitchFamily="50" charset="-128"/>
              <a:ea typeface="HG丸ｺﾞｼｯｸM-PRO" pitchFamily="50" charset="-128"/>
            </a:rPr>
            <a:t>】</a:t>
          </a:r>
          <a:r>
            <a:rPr kumimoji="1" lang="ja-JP" altLang="en-US" sz="1400" b="0">
              <a:latin typeface="HG丸ｺﾞｼｯｸM-PRO" pitchFamily="50" charset="-128"/>
              <a:ea typeface="HG丸ｺﾞｼｯｸM-PRO" pitchFamily="50" charset="-128"/>
            </a:rPr>
            <a:t>上部の赤枠に入</a:t>
          </a:r>
          <a:endParaRPr kumimoji="1" lang="en-US" altLang="ja-JP" sz="1400" b="0">
            <a:latin typeface="HG丸ｺﾞｼｯｸM-PRO" pitchFamily="50" charset="-128"/>
            <a:ea typeface="HG丸ｺﾞｼｯｸM-PRO" pitchFamily="50" charset="-128"/>
          </a:endParaRPr>
        </a:p>
        <a:p>
          <a:pPr algn="l">
            <a:lnSpc>
              <a:spcPts val="1700"/>
            </a:lnSpc>
          </a:pPr>
          <a:r>
            <a:rPr kumimoji="1" lang="ja-JP" altLang="en-US" sz="1400" b="0">
              <a:latin typeface="HG丸ｺﾞｼｯｸM-PRO" pitchFamily="50" charset="-128"/>
              <a:ea typeface="HG丸ｺﾞｼｯｸM-PRO" pitchFamily="50" charset="-128"/>
            </a:rPr>
            <a:t>　力すると、名称欄に農機具等名称が自動転記されます。</a:t>
          </a:r>
          <a:endParaRPr kumimoji="1" lang="en-US" altLang="ja-JP" sz="1400" b="0">
            <a:latin typeface="HG丸ｺﾞｼｯｸM-PRO" pitchFamily="50" charset="-128"/>
            <a:ea typeface="HG丸ｺﾞｼｯｸM-PRO" pitchFamily="50" charset="-128"/>
          </a:endParaRPr>
        </a:p>
        <a:p>
          <a:pPr algn="l">
            <a:lnSpc>
              <a:spcPts val="1700"/>
            </a:lnSpc>
          </a:pPr>
          <a:r>
            <a:rPr kumimoji="1" lang="ja-JP" altLang="en-US" sz="1400" b="0">
              <a:latin typeface="HG丸ｺﾞｼｯｸM-PRO" pitchFamily="50" charset="-128"/>
              <a:ea typeface="HG丸ｺﾞｼｯｸM-PRO" pitchFamily="50" charset="-128"/>
            </a:rPr>
            <a:t>②　購入数量、取得された年月及び取得価格を領収書等を確認しながら、入力してください。</a:t>
          </a:r>
          <a:endParaRPr kumimoji="1" lang="en-US" altLang="ja-JP" sz="1400" b="0">
            <a:latin typeface="HG丸ｺﾞｼｯｸM-PRO" pitchFamily="50" charset="-128"/>
            <a:ea typeface="HG丸ｺﾞｼｯｸM-PRO" pitchFamily="50" charset="-128"/>
          </a:endParaRPr>
        </a:p>
        <a:p>
          <a:pPr algn="l">
            <a:lnSpc>
              <a:spcPts val="1700"/>
            </a:lnSpc>
          </a:pPr>
          <a:r>
            <a:rPr kumimoji="1" lang="ja-JP" altLang="en-US" sz="1400" b="0">
              <a:latin typeface="HG丸ｺﾞｼｯｸM-PRO" pitchFamily="50" charset="-128"/>
              <a:ea typeface="HG丸ｺﾞｼｯｸM-PRO" pitchFamily="50" charset="-128"/>
            </a:rPr>
            <a:t>③　購入された農機具等が法定耐用年数を全部経過したものか、若しくは一部経過したものかを領収書及び右表の（法定耐用年</a:t>
          </a:r>
          <a:endParaRPr kumimoji="1" lang="en-US" altLang="ja-JP" sz="1400" b="0">
            <a:latin typeface="HG丸ｺﾞｼｯｸM-PRO" pitchFamily="50" charset="-128"/>
            <a:ea typeface="HG丸ｺﾞｼｯｸM-PRO" pitchFamily="50" charset="-128"/>
          </a:endParaRPr>
        </a:p>
        <a:p>
          <a:pPr algn="l">
            <a:lnSpc>
              <a:spcPts val="1700"/>
            </a:lnSpc>
          </a:pPr>
          <a:r>
            <a:rPr kumimoji="1" lang="ja-JP" altLang="en-US" sz="1400" b="0">
              <a:latin typeface="HG丸ｺﾞｼｯｸM-PRO" pitchFamily="50" charset="-128"/>
              <a:ea typeface="HG丸ｺﾞｼｯｸM-PRO" pitchFamily="50" charset="-128"/>
            </a:rPr>
            <a:t>　数）表で確認し、法定耐用年数の全部を経過している場合は</a:t>
          </a:r>
          <a:r>
            <a:rPr kumimoji="1" lang="en-US" altLang="ja-JP" sz="1400" b="0">
              <a:latin typeface="HG丸ｺﾞｼｯｸM-PRO" pitchFamily="50" charset="-128"/>
              <a:ea typeface="HG丸ｺﾞｼｯｸM-PRO" pitchFamily="50" charset="-128"/>
            </a:rPr>
            <a:t>※</a:t>
          </a:r>
          <a:r>
            <a:rPr kumimoji="1" lang="ja-JP" altLang="en-US" sz="1400" b="0">
              <a:latin typeface="HG丸ｺﾞｼｯｸM-PRO" pitchFamily="50" charset="-128"/>
              <a:ea typeface="HG丸ｺﾞｼｯｸM-PRO" pitchFamily="50" charset="-128"/>
            </a:rPr>
            <a:t>１へ、法定耐用年数の一部を経過したものの場合は</a:t>
          </a:r>
          <a:r>
            <a:rPr kumimoji="1" lang="en-US" altLang="ja-JP" sz="1400" b="0">
              <a:latin typeface="HG丸ｺﾞｼｯｸM-PRO" pitchFamily="50" charset="-128"/>
              <a:ea typeface="HG丸ｺﾞｼｯｸM-PRO" pitchFamily="50" charset="-128"/>
            </a:rPr>
            <a:t>※</a:t>
          </a:r>
          <a:r>
            <a:rPr kumimoji="1" lang="ja-JP" altLang="en-US" sz="1400" b="0">
              <a:latin typeface="HG丸ｺﾞｼｯｸM-PRO" pitchFamily="50" charset="-128"/>
              <a:ea typeface="HG丸ｺﾞｼｯｸM-PRO" pitchFamily="50" charset="-128"/>
            </a:rPr>
            <a:t>２へ、入力</a:t>
          </a:r>
          <a:endParaRPr kumimoji="1" lang="en-US" altLang="ja-JP" sz="1400" b="0">
            <a:latin typeface="HG丸ｺﾞｼｯｸM-PRO" pitchFamily="50" charset="-128"/>
            <a:ea typeface="HG丸ｺﾞｼｯｸM-PRO" pitchFamily="50" charset="-128"/>
          </a:endParaRPr>
        </a:p>
        <a:p>
          <a:pPr algn="l">
            <a:lnSpc>
              <a:spcPts val="1700"/>
            </a:lnSpc>
          </a:pPr>
          <a:r>
            <a:rPr kumimoji="1" lang="ja-JP" altLang="en-US" sz="1400" b="0">
              <a:latin typeface="HG丸ｺﾞｼｯｸM-PRO" pitchFamily="50" charset="-128"/>
              <a:ea typeface="HG丸ｺﾞｼｯｸM-PRO" pitchFamily="50" charset="-128"/>
            </a:rPr>
            <a:t>　してください。</a:t>
          </a:r>
          <a:endParaRPr kumimoji="1" lang="en-US" altLang="ja-JP" sz="1400" b="0">
            <a:latin typeface="HG丸ｺﾞｼｯｸM-PRO" pitchFamily="50" charset="-128"/>
            <a:ea typeface="HG丸ｺﾞｼｯｸM-PRO" pitchFamily="50" charset="-128"/>
          </a:endParaRPr>
        </a:p>
        <a:p>
          <a:pPr algn="l">
            <a:lnSpc>
              <a:spcPts val="1700"/>
            </a:lnSpc>
          </a:pPr>
          <a:r>
            <a:rPr kumimoji="1" lang="ja-JP" altLang="en-US" sz="1400" b="0">
              <a:latin typeface="HG丸ｺﾞｼｯｸM-PRO" pitchFamily="50" charset="-128"/>
              <a:ea typeface="HG丸ｺﾞｼｯｸM-PRO" pitchFamily="50" charset="-128"/>
            </a:rPr>
            <a:t>④　以上までの項目を入力しますと、減価償却費の算出表が作成されますので、該当する年分の償却費が必要経費となります。</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22</xdr:col>
      <xdr:colOff>161925</xdr:colOff>
      <xdr:row>3</xdr:row>
      <xdr:rowOff>9525</xdr:rowOff>
    </xdr:from>
    <xdr:to>
      <xdr:col>23</xdr:col>
      <xdr:colOff>180975</xdr:colOff>
      <xdr:row>3</xdr:row>
      <xdr:rowOff>200025</xdr:rowOff>
    </xdr:to>
    <xdr:sp macro="" textlink="">
      <xdr:nvSpPr>
        <xdr:cNvPr id="201" name="Text Box 3"/>
        <xdr:cNvSpPr txBox="1">
          <a:spLocks noChangeArrowheads="1"/>
        </xdr:cNvSpPr>
      </xdr:nvSpPr>
      <xdr:spPr bwMode="auto">
        <a:xfrm>
          <a:off x="3387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4</xdr:row>
      <xdr:rowOff>9525</xdr:rowOff>
    </xdr:from>
    <xdr:to>
      <xdr:col>23</xdr:col>
      <xdr:colOff>180975</xdr:colOff>
      <xdr:row>4</xdr:row>
      <xdr:rowOff>200025</xdr:rowOff>
    </xdr:to>
    <xdr:sp macro="" textlink="">
      <xdr:nvSpPr>
        <xdr:cNvPr id="202" name="Text Box 27"/>
        <xdr:cNvSpPr txBox="1">
          <a:spLocks noChangeArrowheads="1"/>
        </xdr:cNvSpPr>
      </xdr:nvSpPr>
      <xdr:spPr bwMode="auto">
        <a:xfrm>
          <a:off x="3387725" y="14319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5</xdr:row>
      <xdr:rowOff>9525</xdr:rowOff>
    </xdr:from>
    <xdr:to>
      <xdr:col>23</xdr:col>
      <xdr:colOff>180975</xdr:colOff>
      <xdr:row>5</xdr:row>
      <xdr:rowOff>200025</xdr:rowOff>
    </xdr:to>
    <xdr:sp macro="" textlink="">
      <xdr:nvSpPr>
        <xdr:cNvPr id="203" name="Text Box 28"/>
        <xdr:cNvSpPr txBox="1">
          <a:spLocks noChangeArrowheads="1"/>
        </xdr:cNvSpPr>
      </xdr:nvSpPr>
      <xdr:spPr bwMode="auto">
        <a:xfrm>
          <a:off x="3387725" y="19145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6</xdr:row>
      <xdr:rowOff>9525</xdr:rowOff>
    </xdr:from>
    <xdr:to>
      <xdr:col>23</xdr:col>
      <xdr:colOff>180975</xdr:colOff>
      <xdr:row>6</xdr:row>
      <xdr:rowOff>200025</xdr:rowOff>
    </xdr:to>
    <xdr:sp macro="" textlink="">
      <xdr:nvSpPr>
        <xdr:cNvPr id="204" name="Text Box 29"/>
        <xdr:cNvSpPr txBox="1">
          <a:spLocks noChangeArrowheads="1"/>
        </xdr:cNvSpPr>
      </xdr:nvSpPr>
      <xdr:spPr bwMode="auto">
        <a:xfrm>
          <a:off x="3387725" y="23971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7</xdr:row>
      <xdr:rowOff>9525</xdr:rowOff>
    </xdr:from>
    <xdr:to>
      <xdr:col>23</xdr:col>
      <xdr:colOff>180975</xdr:colOff>
      <xdr:row>7</xdr:row>
      <xdr:rowOff>200025</xdr:rowOff>
    </xdr:to>
    <xdr:sp macro="" textlink="">
      <xdr:nvSpPr>
        <xdr:cNvPr id="205" name="Text Box 30"/>
        <xdr:cNvSpPr txBox="1">
          <a:spLocks noChangeArrowheads="1"/>
        </xdr:cNvSpPr>
      </xdr:nvSpPr>
      <xdr:spPr bwMode="auto">
        <a:xfrm>
          <a:off x="3387725" y="28797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8</xdr:row>
      <xdr:rowOff>9525</xdr:rowOff>
    </xdr:from>
    <xdr:to>
      <xdr:col>23</xdr:col>
      <xdr:colOff>180975</xdr:colOff>
      <xdr:row>8</xdr:row>
      <xdr:rowOff>200025</xdr:rowOff>
    </xdr:to>
    <xdr:sp macro="" textlink="">
      <xdr:nvSpPr>
        <xdr:cNvPr id="206" name="Text Box 31"/>
        <xdr:cNvSpPr txBox="1">
          <a:spLocks noChangeArrowheads="1"/>
        </xdr:cNvSpPr>
      </xdr:nvSpPr>
      <xdr:spPr bwMode="auto">
        <a:xfrm>
          <a:off x="3387725" y="3362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9</xdr:row>
      <xdr:rowOff>9525</xdr:rowOff>
    </xdr:from>
    <xdr:to>
      <xdr:col>23</xdr:col>
      <xdr:colOff>180975</xdr:colOff>
      <xdr:row>9</xdr:row>
      <xdr:rowOff>200025</xdr:rowOff>
    </xdr:to>
    <xdr:sp macro="" textlink="">
      <xdr:nvSpPr>
        <xdr:cNvPr id="207" name="Text Box 32"/>
        <xdr:cNvSpPr txBox="1">
          <a:spLocks noChangeArrowheads="1"/>
        </xdr:cNvSpPr>
      </xdr:nvSpPr>
      <xdr:spPr bwMode="auto">
        <a:xfrm>
          <a:off x="3387725" y="38449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10</xdr:row>
      <xdr:rowOff>9525</xdr:rowOff>
    </xdr:from>
    <xdr:to>
      <xdr:col>23</xdr:col>
      <xdr:colOff>180975</xdr:colOff>
      <xdr:row>10</xdr:row>
      <xdr:rowOff>200025</xdr:rowOff>
    </xdr:to>
    <xdr:sp macro="" textlink="">
      <xdr:nvSpPr>
        <xdr:cNvPr id="208" name="Text Box 33"/>
        <xdr:cNvSpPr txBox="1">
          <a:spLocks noChangeArrowheads="1"/>
        </xdr:cNvSpPr>
      </xdr:nvSpPr>
      <xdr:spPr bwMode="auto">
        <a:xfrm>
          <a:off x="3387725" y="43275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11</xdr:row>
      <xdr:rowOff>9525</xdr:rowOff>
    </xdr:from>
    <xdr:to>
      <xdr:col>23</xdr:col>
      <xdr:colOff>180975</xdr:colOff>
      <xdr:row>11</xdr:row>
      <xdr:rowOff>200025</xdr:rowOff>
    </xdr:to>
    <xdr:sp macro="" textlink="">
      <xdr:nvSpPr>
        <xdr:cNvPr id="209" name="Text Box 34"/>
        <xdr:cNvSpPr txBox="1">
          <a:spLocks noChangeArrowheads="1"/>
        </xdr:cNvSpPr>
      </xdr:nvSpPr>
      <xdr:spPr bwMode="auto">
        <a:xfrm>
          <a:off x="3387725" y="48101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12</xdr:row>
      <xdr:rowOff>9525</xdr:rowOff>
    </xdr:from>
    <xdr:to>
      <xdr:col>23</xdr:col>
      <xdr:colOff>180975</xdr:colOff>
      <xdr:row>12</xdr:row>
      <xdr:rowOff>200025</xdr:rowOff>
    </xdr:to>
    <xdr:sp macro="" textlink="">
      <xdr:nvSpPr>
        <xdr:cNvPr id="210" name="Text Box 35"/>
        <xdr:cNvSpPr txBox="1">
          <a:spLocks noChangeArrowheads="1"/>
        </xdr:cNvSpPr>
      </xdr:nvSpPr>
      <xdr:spPr bwMode="auto">
        <a:xfrm>
          <a:off x="3387725" y="52927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13</xdr:row>
      <xdr:rowOff>9525</xdr:rowOff>
    </xdr:from>
    <xdr:to>
      <xdr:col>23</xdr:col>
      <xdr:colOff>180975</xdr:colOff>
      <xdr:row>13</xdr:row>
      <xdr:rowOff>200025</xdr:rowOff>
    </xdr:to>
    <xdr:sp macro="" textlink="">
      <xdr:nvSpPr>
        <xdr:cNvPr id="211" name="Text Box 36"/>
        <xdr:cNvSpPr txBox="1">
          <a:spLocks noChangeArrowheads="1"/>
        </xdr:cNvSpPr>
      </xdr:nvSpPr>
      <xdr:spPr bwMode="auto">
        <a:xfrm>
          <a:off x="3387725" y="5775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14</xdr:row>
      <xdr:rowOff>9525</xdr:rowOff>
    </xdr:from>
    <xdr:to>
      <xdr:col>23</xdr:col>
      <xdr:colOff>180975</xdr:colOff>
      <xdr:row>14</xdr:row>
      <xdr:rowOff>200025</xdr:rowOff>
    </xdr:to>
    <xdr:sp macro="" textlink="">
      <xdr:nvSpPr>
        <xdr:cNvPr id="212" name="Text Box 37"/>
        <xdr:cNvSpPr txBox="1">
          <a:spLocks noChangeArrowheads="1"/>
        </xdr:cNvSpPr>
      </xdr:nvSpPr>
      <xdr:spPr bwMode="auto">
        <a:xfrm>
          <a:off x="3387725" y="62579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15</xdr:row>
      <xdr:rowOff>9525</xdr:rowOff>
    </xdr:from>
    <xdr:to>
      <xdr:col>23</xdr:col>
      <xdr:colOff>180975</xdr:colOff>
      <xdr:row>15</xdr:row>
      <xdr:rowOff>200025</xdr:rowOff>
    </xdr:to>
    <xdr:sp macro="" textlink="">
      <xdr:nvSpPr>
        <xdr:cNvPr id="213" name="Text Box 38"/>
        <xdr:cNvSpPr txBox="1">
          <a:spLocks noChangeArrowheads="1"/>
        </xdr:cNvSpPr>
      </xdr:nvSpPr>
      <xdr:spPr bwMode="auto">
        <a:xfrm>
          <a:off x="3387725" y="67405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16</xdr:row>
      <xdr:rowOff>9525</xdr:rowOff>
    </xdr:from>
    <xdr:to>
      <xdr:col>23</xdr:col>
      <xdr:colOff>180975</xdr:colOff>
      <xdr:row>16</xdr:row>
      <xdr:rowOff>200025</xdr:rowOff>
    </xdr:to>
    <xdr:sp macro="" textlink="">
      <xdr:nvSpPr>
        <xdr:cNvPr id="214" name="Text Box 39"/>
        <xdr:cNvSpPr txBox="1">
          <a:spLocks noChangeArrowheads="1"/>
        </xdr:cNvSpPr>
      </xdr:nvSpPr>
      <xdr:spPr bwMode="auto">
        <a:xfrm>
          <a:off x="3387725" y="72231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17</xdr:row>
      <xdr:rowOff>9525</xdr:rowOff>
    </xdr:from>
    <xdr:to>
      <xdr:col>23</xdr:col>
      <xdr:colOff>180975</xdr:colOff>
      <xdr:row>17</xdr:row>
      <xdr:rowOff>200025</xdr:rowOff>
    </xdr:to>
    <xdr:sp macro="" textlink="">
      <xdr:nvSpPr>
        <xdr:cNvPr id="215" name="Text Box 40"/>
        <xdr:cNvSpPr txBox="1">
          <a:spLocks noChangeArrowheads="1"/>
        </xdr:cNvSpPr>
      </xdr:nvSpPr>
      <xdr:spPr bwMode="auto">
        <a:xfrm>
          <a:off x="3387725" y="77057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18</xdr:row>
      <xdr:rowOff>9525</xdr:rowOff>
    </xdr:from>
    <xdr:to>
      <xdr:col>23</xdr:col>
      <xdr:colOff>180975</xdr:colOff>
      <xdr:row>18</xdr:row>
      <xdr:rowOff>200025</xdr:rowOff>
    </xdr:to>
    <xdr:sp macro="" textlink="">
      <xdr:nvSpPr>
        <xdr:cNvPr id="216" name="Text Box 41"/>
        <xdr:cNvSpPr txBox="1">
          <a:spLocks noChangeArrowheads="1"/>
        </xdr:cNvSpPr>
      </xdr:nvSpPr>
      <xdr:spPr bwMode="auto">
        <a:xfrm>
          <a:off x="3387725" y="8188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19</xdr:row>
      <xdr:rowOff>9525</xdr:rowOff>
    </xdr:from>
    <xdr:to>
      <xdr:col>23</xdr:col>
      <xdr:colOff>180975</xdr:colOff>
      <xdr:row>19</xdr:row>
      <xdr:rowOff>200025</xdr:rowOff>
    </xdr:to>
    <xdr:sp macro="" textlink="">
      <xdr:nvSpPr>
        <xdr:cNvPr id="217" name="Text Box 42"/>
        <xdr:cNvSpPr txBox="1">
          <a:spLocks noChangeArrowheads="1"/>
        </xdr:cNvSpPr>
      </xdr:nvSpPr>
      <xdr:spPr bwMode="auto">
        <a:xfrm>
          <a:off x="3387725" y="86709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20</xdr:row>
      <xdr:rowOff>9525</xdr:rowOff>
    </xdr:from>
    <xdr:to>
      <xdr:col>23</xdr:col>
      <xdr:colOff>180975</xdr:colOff>
      <xdr:row>20</xdr:row>
      <xdr:rowOff>200025</xdr:rowOff>
    </xdr:to>
    <xdr:sp macro="" textlink="">
      <xdr:nvSpPr>
        <xdr:cNvPr id="218" name="Text Box 43"/>
        <xdr:cNvSpPr txBox="1">
          <a:spLocks noChangeArrowheads="1"/>
        </xdr:cNvSpPr>
      </xdr:nvSpPr>
      <xdr:spPr bwMode="auto">
        <a:xfrm>
          <a:off x="3387725" y="91535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21</xdr:row>
      <xdr:rowOff>9525</xdr:rowOff>
    </xdr:from>
    <xdr:to>
      <xdr:col>23</xdr:col>
      <xdr:colOff>180975</xdr:colOff>
      <xdr:row>21</xdr:row>
      <xdr:rowOff>200025</xdr:rowOff>
    </xdr:to>
    <xdr:sp macro="" textlink="">
      <xdr:nvSpPr>
        <xdr:cNvPr id="219" name="Text Box 44"/>
        <xdr:cNvSpPr txBox="1">
          <a:spLocks noChangeArrowheads="1"/>
        </xdr:cNvSpPr>
      </xdr:nvSpPr>
      <xdr:spPr bwMode="auto">
        <a:xfrm>
          <a:off x="3387725" y="96361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22</xdr:row>
      <xdr:rowOff>9525</xdr:rowOff>
    </xdr:from>
    <xdr:to>
      <xdr:col>23</xdr:col>
      <xdr:colOff>180975</xdr:colOff>
      <xdr:row>22</xdr:row>
      <xdr:rowOff>200025</xdr:rowOff>
    </xdr:to>
    <xdr:sp macro="" textlink="">
      <xdr:nvSpPr>
        <xdr:cNvPr id="220" name="Text Box 45"/>
        <xdr:cNvSpPr txBox="1">
          <a:spLocks noChangeArrowheads="1"/>
        </xdr:cNvSpPr>
      </xdr:nvSpPr>
      <xdr:spPr bwMode="auto">
        <a:xfrm>
          <a:off x="3387725" y="101187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23</xdr:row>
      <xdr:rowOff>9525</xdr:rowOff>
    </xdr:from>
    <xdr:to>
      <xdr:col>23</xdr:col>
      <xdr:colOff>180975</xdr:colOff>
      <xdr:row>23</xdr:row>
      <xdr:rowOff>200025</xdr:rowOff>
    </xdr:to>
    <xdr:sp macro="" textlink="">
      <xdr:nvSpPr>
        <xdr:cNvPr id="221" name="Text Box 46"/>
        <xdr:cNvSpPr txBox="1">
          <a:spLocks noChangeArrowheads="1"/>
        </xdr:cNvSpPr>
      </xdr:nvSpPr>
      <xdr:spPr bwMode="auto">
        <a:xfrm>
          <a:off x="3387725" y="10601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24</xdr:row>
      <xdr:rowOff>9525</xdr:rowOff>
    </xdr:from>
    <xdr:to>
      <xdr:col>23</xdr:col>
      <xdr:colOff>180975</xdr:colOff>
      <xdr:row>24</xdr:row>
      <xdr:rowOff>200025</xdr:rowOff>
    </xdr:to>
    <xdr:sp macro="" textlink="">
      <xdr:nvSpPr>
        <xdr:cNvPr id="222" name="Text Box 47"/>
        <xdr:cNvSpPr txBox="1">
          <a:spLocks noChangeArrowheads="1"/>
        </xdr:cNvSpPr>
      </xdr:nvSpPr>
      <xdr:spPr bwMode="auto">
        <a:xfrm>
          <a:off x="3387725" y="110839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4</xdr:row>
      <xdr:rowOff>9525</xdr:rowOff>
    </xdr:from>
    <xdr:to>
      <xdr:col>23</xdr:col>
      <xdr:colOff>180975</xdr:colOff>
      <xdr:row>4</xdr:row>
      <xdr:rowOff>200025</xdr:rowOff>
    </xdr:to>
    <xdr:sp macro="" textlink="">
      <xdr:nvSpPr>
        <xdr:cNvPr id="244"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5</xdr:row>
      <xdr:rowOff>9525</xdr:rowOff>
    </xdr:from>
    <xdr:to>
      <xdr:col>23</xdr:col>
      <xdr:colOff>180975</xdr:colOff>
      <xdr:row>5</xdr:row>
      <xdr:rowOff>200025</xdr:rowOff>
    </xdr:to>
    <xdr:sp macro="" textlink="">
      <xdr:nvSpPr>
        <xdr:cNvPr id="245"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6</xdr:row>
      <xdr:rowOff>9525</xdr:rowOff>
    </xdr:from>
    <xdr:to>
      <xdr:col>23</xdr:col>
      <xdr:colOff>180975</xdr:colOff>
      <xdr:row>6</xdr:row>
      <xdr:rowOff>200025</xdr:rowOff>
    </xdr:to>
    <xdr:sp macro="" textlink="">
      <xdr:nvSpPr>
        <xdr:cNvPr id="246"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7</xdr:row>
      <xdr:rowOff>9525</xdr:rowOff>
    </xdr:from>
    <xdr:to>
      <xdr:col>23</xdr:col>
      <xdr:colOff>180975</xdr:colOff>
      <xdr:row>7</xdr:row>
      <xdr:rowOff>200025</xdr:rowOff>
    </xdr:to>
    <xdr:sp macro="" textlink="">
      <xdr:nvSpPr>
        <xdr:cNvPr id="247"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8</xdr:row>
      <xdr:rowOff>9525</xdr:rowOff>
    </xdr:from>
    <xdr:to>
      <xdr:col>23</xdr:col>
      <xdr:colOff>180975</xdr:colOff>
      <xdr:row>8</xdr:row>
      <xdr:rowOff>200025</xdr:rowOff>
    </xdr:to>
    <xdr:sp macro="" textlink="">
      <xdr:nvSpPr>
        <xdr:cNvPr id="248"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9</xdr:row>
      <xdr:rowOff>9525</xdr:rowOff>
    </xdr:from>
    <xdr:to>
      <xdr:col>23</xdr:col>
      <xdr:colOff>180975</xdr:colOff>
      <xdr:row>9</xdr:row>
      <xdr:rowOff>200025</xdr:rowOff>
    </xdr:to>
    <xdr:sp macro="" textlink="">
      <xdr:nvSpPr>
        <xdr:cNvPr id="249"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10</xdr:row>
      <xdr:rowOff>9525</xdr:rowOff>
    </xdr:from>
    <xdr:to>
      <xdr:col>23</xdr:col>
      <xdr:colOff>180975</xdr:colOff>
      <xdr:row>10</xdr:row>
      <xdr:rowOff>200025</xdr:rowOff>
    </xdr:to>
    <xdr:sp macro="" textlink="">
      <xdr:nvSpPr>
        <xdr:cNvPr id="250"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11</xdr:row>
      <xdr:rowOff>9525</xdr:rowOff>
    </xdr:from>
    <xdr:to>
      <xdr:col>23</xdr:col>
      <xdr:colOff>180975</xdr:colOff>
      <xdr:row>11</xdr:row>
      <xdr:rowOff>200025</xdr:rowOff>
    </xdr:to>
    <xdr:sp macro="" textlink="">
      <xdr:nvSpPr>
        <xdr:cNvPr id="251"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12</xdr:row>
      <xdr:rowOff>9525</xdr:rowOff>
    </xdr:from>
    <xdr:to>
      <xdr:col>23</xdr:col>
      <xdr:colOff>180975</xdr:colOff>
      <xdr:row>12</xdr:row>
      <xdr:rowOff>200025</xdr:rowOff>
    </xdr:to>
    <xdr:sp macro="" textlink="">
      <xdr:nvSpPr>
        <xdr:cNvPr id="252"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13</xdr:row>
      <xdr:rowOff>9525</xdr:rowOff>
    </xdr:from>
    <xdr:to>
      <xdr:col>23</xdr:col>
      <xdr:colOff>180975</xdr:colOff>
      <xdr:row>13</xdr:row>
      <xdr:rowOff>200025</xdr:rowOff>
    </xdr:to>
    <xdr:sp macro="" textlink="">
      <xdr:nvSpPr>
        <xdr:cNvPr id="253"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14</xdr:row>
      <xdr:rowOff>9525</xdr:rowOff>
    </xdr:from>
    <xdr:to>
      <xdr:col>23</xdr:col>
      <xdr:colOff>180975</xdr:colOff>
      <xdr:row>14</xdr:row>
      <xdr:rowOff>200025</xdr:rowOff>
    </xdr:to>
    <xdr:sp macro="" textlink="">
      <xdr:nvSpPr>
        <xdr:cNvPr id="254"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15</xdr:row>
      <xdr:rowOff>9525</xdr:rowOff>
    </xdr:from>
    <xdr:to>
      <xdr:col>23</xdr:col>
      <xdr:colOff>180975</xdr:colOff>
      <xdr:row>15</xdr:row>
      <xdr:rowOff>200025</xdr:rowOff>
    </xdr:to>
    <xdr:sp macro="" textlink="">
      <xdr:nvSpPr>
        <xdr:cNvPr id="255"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16</xdr:row>
      <xdr:rowOff>9525</xdr:rowOff>
    </xdr:from>
    <xdr:to>
      <xdr:col>23</xdr:col>
      <xdr:colOff>180975</xdr:colOff>
      <xdr:row>16</xdr:row>
      <xdr:rowOff>200025</xdr:rowOff>
    </xdr:to>
    <xdr:sp macro="" textlink="">
      <xdr:nvSpPr>
        <xdr:cNvPr id="256"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17</xdr:row>
      <xdr:rowOff>9525</xdr:rowOff>
    </xdr:from>
    <xdr:to>
      <xdr:col>23</xdr:col>
      <xdr:colOff>180975</xdr:colOff>
      <xdr:row>17</xdr:row>
      <xdr:rowOff>200025</xdr:rowOff>
    </xdr:to>
    <xdr:sp macro="" textlink="">
      <xdr:nvSpPr>
        <xdr:cNvPr id="257"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18</xdr:row>
      <xdr:rowOff>9525</xdr:rowOff>
    </xdr:from>
    <xdr:to>
      <xdr:col>23</xdr:col>
      <xdr:colOff>180975</xdr:colOff>
      <xdr:row>18</xdr:row>
      <xdr:rowOff>200025</xdr:rowOff>
    </xdr:to>
    <xdr:sp macro="" textlink="">
      <xdr:nvSpPr>
        <xdr:cNvPr id="258"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19</xdr:row>
      <xdr:rowOff>9525</xdr:rowOff>
    </xdr:from>
    <xdr:to>
      <xdr:col>23</xdr:col>
      <xdr:colOff>180975</xdr:colOff>
      <xdr:row>19</xdr:row>
      <xdr:rowOff>200025</xdr:rowOff>
    </xdr:to>
    <xdr:sp macro="" textlink="">
      <xdr:nvSpPr>
        <xdr:cNvPr id="259"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20</xdr:row>
      <xdr:rowOff>9525</xdr:rowOff>
    </xdr:from>
    <xdr:to>
      <xdr:col>23</xdr:col>
      <xdr:colOff>180975</xdr:colOff>
      <xdr:row>20</xdr:row>
      <xdr:rowOff>200025</xdr:rowOff>
    </xdr:to>
    <xdr:sp macro="" textlink="">
      <xdr:nvSpPr>
        <xdr:cNvPr id="260"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21</xdr:row>
      <xdr:rowOff>9525</xdr:rowOff>
    </xdr:from>
    <xdr:to>
      <xdr:col>23</xdr:col>
      <xdr:colOff>180975</xdr:colOff>
      <xdr:row>21</xdr:row>
      <xdr:rowOff>200025</xdr:rowOff>
    </xdr:to>
    <xdr:sp macro="" textlink="">
      <xdr:nvSpPr>
        <xdr:cNvPr id="261"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22</xdr:row>
      <xdr:rowOff>9525</xdr:rowOff>
    </xdr:from>
    <xdr:to>
      <xdr:col>23</xdr:col>
      <xdr:colOff>180975</xdr:colOff>
      <xdr:row>22</xdr:row>
      <xdr:rowOff>200025</xdr:rowOff>
    </xdr:to>
    <xdr:sp macro="" textlink="">
      <xdr:nvSpPr>
        <xdr:cNvPr id="262"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23</xdr:row>
      <xdr:rowOff>9525</xdr:rowOff>
    </xdr:from>
    <xdr:to>
      <xdr:col>23</xdr:col>
      <xdr:colOff>180975</xdr:colOff>
      <xdr:row>23</xdr:row>
      <xdr:rowOff>200025</xdr:rowOff>
    </xdr:to>
    <xdr:sp macro="" textlink="">
      <xdr:nvSpPr>
        <xdr:cNvPr id="263"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24</xdr:row>
      <xdr:rowOff>9525</xdr:rowOff>
    </xdr:from>
    <xdr:to>
      <xdr:col>23</xdr:col>
      <xdr:colOff>180975</xdr:colOff>
      <xdr:row>24</xdr:row>
      <xdr:rowOff>200025</xdr:rowOff>
    </xdr:to>
    <xdr:sp macro="" textlink="">
      <xdr:nvSpPr>
        <xdr:cNvPr id="264"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9</xdr:col>
      <xdr:colOff>0</xdr:colOff>
      <xdr:row>3</xdr:row>
      <xdr:rowOff>0</xdr:rowOff>
    </xdr:from>
    <xdr:to>
      <xdr:col>56</xdr:col>
      <xdr:colOff>0</xdr:colOff>
      <xdr:row>25</xdr:row>
      <xdr:rowOff>187325</xdr:rowOff>
    </xdr:to>
    <xdr:grpSp>
      <xdr:nvGrpSpPr>
        <xdr:cNvPr id="2" name="グループ化 1"/>
        <xdr:cNvGrpSpPr/>
      </xdr:nvGrpSpPr>
      <xdr:grpSpPr>
        <a:xfrm>
          <a:off x="1885950" y="933450"/>
          <a:ext cx="7810500" cy="10664825"/>
          <a:chOff x="1885950" y="933450"/>
          <a:chExt cx="7810500" cy="10664825"/>
        </a:xfrm>
      </xdr:grpSpPr>
      <xdr:sp macro="" textlink="">
        <xdr:nvSpPr>
          <xdr:cNvPr id="4098" name="Text Box 2"/>
          <xdr:cNvSpPr txBox="1">
            <a:spLocks noChangeArrowheads="1"/>
          </xdr:cNvSpPr>
        </xdr:nvSpPr>
        <xdr:spPr bwMode="auto">
          <a:xfrm>
            <a:off x="7581900" y="9334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4099" name="Text Box 3"/>
          <xdr:cNvSpPr txBox="1">
            <a:spLocks noChangeArrowheads="1"/>
          </xdr:cNvSpPr>
        </xdr:nvSpPr>
        <xdr:spPr bwMode="auto">
          <a:xfrm>
            <a:off x="3381375" y="94297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00" name="Text Box 4"/>
          <xdr:cNvSpPr txBox="1">
            <a:spLocks noChangeArrowheads="1"/>
          </xdr:cNvSpPr>
        </xdr:nvSpPr>
        <xdr:spPr bwMode="auto">
          <a:xfrm>
            <a:off x="3981450" y="94297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01" name="Text Box 5"/>
          <xdr:cNvSpPr txBox="1">
            <a:spLocks noChangeArrowheads="1"/>
          </xdr:cNvSpPr>
        </xdr:nvSpPr>
        <xdr:spPr bwMode="auto">
          <a:xfrm>
            <a:off x="1885950" y="9429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02" name="Text Box 6"/>
          <xdr:cNvSpPr txBox="1">
            <a:spLocks noChangeArrowheads="1"/>
          </xdr:cNvSpPr>
        </xdr:nvSpPr>
        <xdr:spPr bwMode="auto">
          <a:xfrm>
            <a:off x="1885950" y="14192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03" name="Text Box 7"/>
          <xdr:cNvSpPr txBox="1">
            <a:spLocks noChangeArrowheads="1"/>
          </xdr:cNvSpPr>
        </xdr:nvSpPr>
        <xdr:spPr bwMode="auto">
          <a:xfrm>
            <a:off x="1885950" y="18954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04" name="Text Box 8"/>
          <xdr:cNvSpPr txBox="1">
            <a:spLocks noChangeArrowheads="1"/>
          </xdr:cNvSpPr>
        </xdr:nvSpPr>
        <xdr:spPr bwMode="auto">
          <a:xfrm>
            <a:off x="1885950" y="23717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05" name="Text Box 9"/>
          <xdr:cNvSpPr txBox="1">
            <a:spLocks noChangeArrowheads="1"/>
          </xdr:cNvSpPr>
        </xdr:nvSpPr>
        <xdr:spPr bwMode="auto">
          <a:xfrm>
            <a:off x="1885950" y="28479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06" name="Text Box 10"/>
          <xdr:cNvSpPr txBox="1">
            <a:spLocks noChangeArrowheads="1"/>
          </xdr:cNvSpPr>
        </xdr:nvSpPr>
        <xdr:spPr bwMode="auto">
          <a:xfrm>
            <a:off x="1885950" y="33242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07" name="Text Box 11"/>
          <xdr:cNvSpPr txBox="1">
            <a:spLocks noChangeArrowheads="1"/>
          </xdr:cNvSpPr>
        </xdr:nvSpPr>
        <xdr:spPr bwMode="auto">
          <a:xfrm>
            <a:off x="1885950" y="38004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08" name="Text Box 12"/>
          <xdr:cNvSpPr txBox="1">
            <a:spLocks noChangeArrowheads="1"/>
          </xdr:cNvSpPr>
        </xdr:nvSpPr>
        <xdr:spPr bwMode="auto">
          <a:xfrm>
            <a:off x="1885950" y="42767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09" name="Text Box 13"/>
          <xdr:cNvSpPr txBox="1">
            <a:spLocks noChangeArrowheads="1"/>
          </xdr:cNvSpPr>
        </xdr:nvSpPr>
        <xdr:spPr bwMode="auto">
          <a:xfrm>
            <a:off x="1885950" y="47529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10" name="Text Box 14"/>
          <xdr:cNvSpPr txBox="1">
            <a:spLocks noChangeArrowheads="1"/>
          </xdr:cNvSpPr>
        </xdr:nvSpPr>
        <xdr:spPr bwMode="auto">
          <a:xfrm>
            <a:off x="1885950" y="52292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11" name="Text Box 15"/>
          <xdr:cNvSpPr txBox="1">
            <a:spLocks noChangeArrowheads="1"/>
          </xdr:cNvSpPr>
        </xdr:nvSpPr>
        <xdr:spPr bwMode="auto">
          <a:xfrm>
            <a:off x="1885950" y="57054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12" name="Text Box 16"/>
          <xdr:cNvSpPr txBox="1">
            <a:spLocks noChangeArrowheads="1"/>
          </xdr:cNvSpPr>
        </xdr:nvSpPr>
        <xdr:spPr bwMode="auto">
          <a:xfrm>
            <a:off x="1885950" y="61817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13" name="Text Box 17"/>
          <xdr:cNvSpPr txBox="1">
            <a:spLocks noChangeArrowheads="1"/>
          </xdr:cNvSpPr>
        </xdr:nvSpPr>
        <xdr:spPr bwMode="auto">
          <a:xfrm>
            <a:off x="1885950" y="66579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14" name="Text Box 18"/>
          <xdr:cNvSpPr txBox="1">
            <a:spLocks noChangeArrowheads="1"/>
          </xdr:cNvSpPr>
        </xdr:nvSpPr>
        <xdr:spPr bwMode="auto">
          <a:xfrm>
            <a:off x="1885950" y="71342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15" name="Text Box 19"/>
          <xdr:cNvSpPr txBox="1">
            <a:spLocks noChangeArrowheads="1"/>
          </xdr:cNvSpPr>
        </xdr:nvSpPr>
        <xdr:spPr bwMode="auto">
          <a:xfrm>
            <a:off x="1885950" y="76104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16" name="Text Box 20"/>
          <xdr:cNvSpPr txBox="1">
            <a:spLocks noChangeArrowheads="1"/>
          </xdr:cNvSpPr>
        </xdr:nvSpPr>
        <xdr:spPr bwMode="auto">
          <a:xfrm>
            <a:off x="1885950" y="80867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17" name="Text Box 21"/>
          <xdr:cNvSpPr txBox="1">
            <a:spLocks noChangeArrowheads="1"/>
          </xdr:cNvSpPr>
        </xdr:nvSpPr>
        <xdr:spPr bwMode="auto">
          <a:xfrm>
            <a:off x="1885950" y="85629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18" name="Text Box 22"/>
          <xdr:cNvSpPr txBox="1">
            <a:spLocks noChangeArrowheads="1"/>
          </xdr:cNvSpPr>
        </xdr:nvSpPr>
        <xdr:spPr bwMode="auto">
          <a:xfrm>
            <a:off x="1885950" y="90392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19" name="Text Box 23"/>
          <xdr:cNvSpPr txBox="1">
            <a:spLocks noChangeArrowheads="1"/>
          </xdr:cNvSpPr>
        </xdr:nvSpPr>
        <xdr:spPr bwMode="auto">
          <a:xfrm>
            <a:off x="1885950" y="95154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20" name="Text Box 24"/>
          <xdr:cNvSpPr txBox="1">
            <a:spLocks noChangeArrowheads="1"/>
          </xdr:cNvSpPr>
        </xdr:nvSpPr>
        <xdr:spPr bwMode="auto">
          <a:xfrm>
            <a:off x="1885950" y="99917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21" name="Text Box 25"/>
          <xdr:cNvSpPr txBox="1">
            <a:spLocks noChangeArrowheads="1"/>
          </xdr:cNvSpPr>
        </xdr:nvSpPr>
        <xdr:spPr bwMode="auto">
          <a:xfrm>
            <a:off x="1885950" y="104679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22" name="Text Box 26"/>
          <xdr:cNvSpPr txBox="1">
            <a:spLocks noChangeArrowheads="1"/>
          </xdr:cNvSpPr>
        </xdr:nvSpPr>
        <xdr:spPr bwMode="auto">
          <a:xfrm>
            <a:off x="1885950" y="109442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4123" name="Text Box 27"/>
          <xdr:cNvSpPr txBox="1">
            <a:spLocks noChangeArrowheads="1"/>
          </xdr:cNvSpPr>
        </xdr:nvSpPr>
        <xdr:spPr bwMode="auto">
          <a:xfrm>
            <a:off x="3381375" y="14192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24" name="Text Box 28"/>
          <xdr:cNvSpPr txBox="1">
            <a:spLocks noChangeArrowheads="1"/>
          </xdr:cNvSpPr>
        </xdr:nvSpPr>
        <xdr:spPr bwMode="auto">
          <a:xfrm>
            <a:off x="3381375" y="189547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25" name="Text Box 29"/>
          <xdr:cNvSpPr txBox="1">
            <a:spLocks noChangeArrowheads="1"/>
          </xdr:cNvSpPr>
        </xdr:nvSpPr>
        <xdr:spPr bwMode="auto">
          <a:xfrm>
            <a:off x="3381375" y="23717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26" name="Text Box 30"/>
          <xdr:cNvSpPr txBox="1">
            <a:spLocks noChangeArrowheads="1"/>
          </xdr:cNvSpPr>
        </xdr:nvSpPr>
        <xdr:spPr bwMode="auto">
          <a:xfrm>
            <a:off x="3381375" y="284797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27" name="Text Box 31"/>
          <xdr:cNvSpPr txBox="1">
            <a:spLocks noChangeArrowheads="1"/>
          </xdr:cNvSpPr>
        </xdr:nvSpPr>
        <xdr:spPr bwMode="auto">
          <a:xfrm>
            <a:off x="3381375" y="33242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28" name="Text Box 32"/>
          <xdr:cNvSpPr txBox="1">
            <a:spLocks noChangeArrowheads="1"/>
          </xdr:cNvSpPr>
        </xdr:nvSpPr>
        <xdr:spPr bwMode="auto">
          <a:xfrm>
            <a:off x="3381375" y="380047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29" name="Text Box 33"/>
          <xdr:cNvSpPr txBox="1">
            <a:spLocks noChangeArrowheads="1"/>
          </xdr:cNvSpPr>
        </xdr:nvSpPr>
        <xdr:spPr bwMode="auto">
          <a:xfrm>
            <a:off x="3381375" y="42767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30" name="Text Box 34"/>
          <xdr:cNvSpPr txBox="1">
            <a:spLocks noChangeArrowheads="1"/>
          </xdr:cNvSpPr>
        </xdr:nvSpPr>
        <xdr:spPr bwMode="auto">
          <a:xfrm>
            <a:off x="3381375" y="475297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31" name="Text Box 35"/>
          <xdr:cNvSpPr txBox="1">
            <a:spLocks noChangeArrowheads="1"/>
          </xdr:cNvSpPr>
        </xdr:nvSpPr>
        <xdr:spPr bwMode="auto">
          <a:xfrm>
            <a:off x="3381375" y="52292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32" name="Text Box 36"/>
          <xdr:cNvSpPr txBox="1">
            <a:spLocks noChangeArrowheads="1"/>
          </xdr:cNvSpPr>
        </xdr:nvSpPr>
        <xdr:spPr bwMode="auto">
          <a:xfrm>
            <a:off x="3381375" y="570547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33" name="Text Box 37"/>
          <xdr:cNvSpPr txBox="1">
            <a:spLocks noChangeArrowheads="1"/>
          </xdr:cNvSpPr>
        </xdr:nvSpPr>
        <xdr:spPr bwMode="auto">
          <a:xfrm>
            <a:off x="3381375" y="61817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34" name="Text Box 38"/>
          <xdr:cNvSpPr txBox="1">
            <a:spLocks noChangeArrowheads="1"/>
          </xdr:cNvSpPr>
        </xdr:nvSpPr>
        <xdr:spPr bwMode="auto">
          <a:xfrm>
            <a:off x="3381375" y="665797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35" name="Text Box 39"/>
          <xdr:cNvSpPr txBox="1">
            <a:spLocks noChangeArrowheads="1"/>
          </xdr:cNvSpPr>
        </xdr:nvSpPr>
        <xdr:spPr bwMode="auto">
          <a:xfrm>
            <a:off x="3381375" y="71342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36" name="Text Box 40"/>
          <xdr:cNvSpPr txBox="1">
            <a:spLocks noChangeArrowheads="1"/>
          </xdr:cNvSpPr>
        </xdr:nvSpPr>
        <xdr:spPr bwMode="auto">
          <a:xfrm>
            <a:off x="3381375" y="761047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37" name="Text Box 41"/>
          <xdr:cNvSpPr txBox="1">
            <a:spLocks noChangeArrowheads="1"/>
          </xdr:cNvSpPr>
        </xdr:nvSpPr>
        <xdr:spPr bwMode="auto">
          <a:xfrm>
            <a:off x="3381375" y="80867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38" name="Text Box 42"/>
          <xdr:cNvSpPr txBox="1">
            <a:spLocks noChangeArrowheads="1"/>
          </xdr:cNvSpPr>
        </xdr:nvSpPr>
        <xdr:spPr bwMode="auto">
          <a:xfrm>
            <a:off x="3381375" y="856297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39" name="Text Box 43"/>
          <xdr:cNvSpPr txBox="1">
            <a:spLocks noChangeArrowheads="1"/>
          </xdr:cNvSpPr>
        </xdr:nvSpPr>
        <xdr:spPr bwMode="auto">
          <a:xfrm>
            <a:off x="3381375" y="90392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40" name="Text Box 44"/>
          <xdr:cNvSpPr txBox="1">
            <a:spLocks noChangeArrowheads="1"/>
          </xdr:cNvSpPr>
        </xdr:nvSpPr>
        <xdr:spPr bwMode="auto">
          <a:xfrm>
            <a:off x="3381375" y="951547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41" name="Text Box 45"/>
          <xdr:cNvSpPr txBox="1">
            <a:spLocks noChangeArrowheads="1"/>
          </xdr:cNvSpPr>
        </xdr:nvSpPr>
        <xdr:spPr bwMode="auto">
          <a:xfrm>
            <a:off x="3381375" y="99917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42" name="Text Box 46"/>
          <xdr:cNvSpPr txBox="1">
            <a:spLocks noChangeArrowheads="1"/>
          </xdr:cNvSpPr>
        </xdr:nvSpPr>
        <xdr:spPr bwMode="auto">
          <a:xfrm>
            <a:off x="3381375" y="1046797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43" name="Text Box 47"/>
          <xdr:cNvSpPr txBox="1">
            <a:spLocks noChangeArrowheads="1"/>
          </xdr:cNvSpPr>
        </xdr:nvSpPr>
        <xdr:spPr bwMode="auto">
          <a:xfrm>
            <a:off x="3381375" y="109442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45" name="Text Box 49"/>
          <xdr:cNvSpPr txBox="1">
            <a:spLocks noChangeArrowheads="1"/>
          </xdr:cNvSpPr>
        </xdr:nvSpPr>
        <xdr:spPr bwMode="auto">
          <a:xfrm>
            <a:off x="3981450" y="141922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46" name="Text Box 50"/>
          <xdr:cNvSpPr txBox="1">
            <a:spLocks noChangeArrowheads="1"/>
          </xdr:cNvSpPr>
        </xdr:nvSpPr>
        <xdr:spPr bwMode="auto">
          <a:xfrm>
            <a:off x="3981450" y="189547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47" name="Text Box 51"/>
          <xdr:cNvSpPr txBox="1">
            <a:spLocks noChangeArrowheads="1"/>
          </xdr:cNvSpPr>
        </xdr:nvSpPr>
        <xdr:spPr bwMode="auto">
          <a:xfrm>
            <a:off x="3981450" y="237172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48" name="Text Box 52"/>
          <xdr:cNvSpPr txBox="1">
            <a:spLocks noChangeArrowheads="1"/>
          </xdr:cNvSpPr>
        </xdr:nvSpPr>
        <xdr:spPr bwMode="auto">
          <a:xfrm>
            <a:off x="3981450" y="284797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49" name="Text Box 53"/>
          <xdr:cNvSpPr txBox="1">
            <a:spLocks noChangeArrowheads="1"/>
          </xdr:cNvSpPr>
        </xdr:nvSpPr>
        <xdr:spPr bwMode="auto">
          <a:xfrm>
            <a:off x="3981450" y="332422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50" name="Text Box 54"/>
          <xdr:cNvSpPr txBox="1">
            <a:spLocks noChangeArrowheads="1"/>
          </xdr:cNvSpPr>
        </xdr:nvSpPr>
        <xdr:spPr bwMode="auto">
          <a:xfrm>
            <a:off x="3981450" y="380047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51" name="Text Box 55"/>
          <xdr:cNvSpPr txBox="1">
            <a:spLocks noChangeArrowheads="1"/>
          </xdr:cNvSpPr>
        </xdr:nvSpPr>
        <xdr:spPr bwMode="auto">
          <a:xfrm>
            <a:off x="3981450" y="427672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52" name="Text Box 56"/>
          <xdr:cNvSpPr txBox="1">
            <a:spLocks noChangeArrowheads="1"/>
          </xdr:cNvSpPr>
        </xdr:nvSpPr>
        <xdr:spPr bwMode="auto">
          <a:xfrm>
            <a:off x="3981450" y="475297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53" name="Text Box 57"/>
          <xdr:cNvSpPr txBox="1">
            <a:spLocks noChangeArrowheads="1"/>
          </xdr:cNvSpPr>
        </xdr:nvSpPr>
        <xdr:spPr bwMode="auto">
          <a:xfrm>
            <a:off x="3981450" y="522922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54" name="Text Box 58"/>
          <xdr:cNvSpPr txBox="1">
            <a:spLocks noChangeArrowheads="1"/>
          </xdr:cNvSpPr>
        </xdr:nvSpPr>
        <xdr:spPr bwMode="auto">
          <a:xfrm>
            <a:off x="3981450" y="570547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55" name="Text Box 59"/>
          <xdr:cNvSpPr txBox="1">
            <a:spLocks noChangeArrowheads="1"/>
          </xdr:cNvSpPr>
        </xdr:nvSpPr>
        <xdr:spPr bwMode="auto">
          <a:xfrm>
            <a:off x="3981450" y="618172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56" name="Text Box 60"/>
          <xdr:cNvSpPr txBox="1">
            <a:spLocks noChangeArrowheads="1"/>
          </xdr:cNvSpPr>
        </xdr:nvSpPr>
        <xdr:spPr bwMode="auto">
          <a:xfrm>
            <a:off x="3981450" y="665797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57" name="Text Box 61"/>
          <xdr:cNvSpPr txBox="1">
            <a:spLocks noChangeArrowheads="1"/>
          </xdr:cNvSpPr>
        </xdr:nvSpPr>
        <xdr:spPr bwMode="auto">
          <a:xfrm>
            <a:off x="3981450" y="713422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58" name="Text Box 62"/>
          <xdr:cNvSpPr txBox="1">
            <a:spLocks noChangeArrowheads="1"/>
          </xdr:cNvSpPr>
        </xdr:nvSpPr>
        <xdr:spPr bwMode="auto">
          <a:xfrm>
            <a:off x="3981450" y="761047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59" name="Text Box 63"/>
          <xdr:cNvSpPr txBox="1">
            <a:spLocks noChangeArrowheads="1"/>
          </xdr:cNvSpPr>
        </xdr:nvSpPr>
        <xdr:spPr bwMode="auto">
          <a:xfrm>
            <a:off x="3981450" y="808672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60" name="Text Box 64"/>
          <xdr:cNvSpPr txBox="1">
            <a:spLocks noChangeArrowheads="1"/>
          </xdr:cNvSpPr>
        </xdr:nvSpPr>
        <xdr:spPr bwMode="auto">
          <a:xfrm>
            <a:off x="3981450" y="856297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61" name="Text Box 65"/>
          <xdr:cNvSpPr txBox="1">
            <a:spLocks noChangeArrowheads="1"/>
          </xdr:cNvSpPr>
        </xdr:nvSpPr>
        <xdr:spPr bwMode="auto">
          <a:xfrm>
            <a:off x="3981450" y="903922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62" name="Text Box 66"/>
          <xdr:cNvSpPr txBox="1">
            <a:spLocks noChangeArrowheads="1"/>
          </xdr:cNvSpPr>
        </xdr:nvSpPr>
        <xdr:spPr bwMode="auto">
          <a:xfrm>
            <a:off x="3981450" y="951547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63" name="Text Box 67"/>
          <xdr:cNvSpPr txBox="1">
            <a:spLocks noChangeArrowheads="1"/>
          </xdr:cNvSpPr>
        </xdr:nvSpPr>
        <xdr:spPr bwMode="auto">
          <a:xfrm>
            <a:off x="3981450" y="999172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64" name="Text Box 68"/>
          <xdr:cNvSpPr txBox="1">
            <a:spLocks noChangeArrowheads="1"/>
          </xdr:cNvSpPr>
        </xdr:nvSpPr>
        <xdr:spPr bwMode="auto">
          <a:xfrm>
            <a:off x="3981450" y="1046797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4165" name="Text Box 69"/>
          <xdr:cNvSpPr txBox="1">
            <a:spLocks noChangeArrowheads="1"/>
          </xdr:cNvSpPr>
        </xdr:nvSpPr>
        <xdr:spPr bwMode="auto">
          <a:xfrm>
            <a:off x="3981450" y="10944225"/>
            <a:ext cx="19050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a:t>
            </a:r>
          </a:p>
        </xdr:txBody>
      </xdr:sp>
      <xdr:sp macro="" textlink="">
        <xdr:nvSpPr>
          <xdr:cNvPr id="157" name="Text Box 3"/>
          <xdr:cNvSpPr txBox="1">
            <a:spLocks noChangeArrowheads="1"/>
          </xdr:cNvSpPr>
        </xdr:nvSpPr>
        <xdr:spPr bwMode="auto">
          <a:xfrm>
            <a:off x="6813550" y="93345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179" name="Text Box 99"/>
          <xdr:cNvSpPr txBox="1">
            <a:spLocks noChangeArrowheads="1"/>
          </xdr:cNvSpPr>
        </xdr:nvSpPr>
        <xdr:spPr bwMode="auto">
          <a:xfrm>
            <a:off x="8724900" y="933450"/>
            <a:ext cx="209550" cy="1873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181" name="Text Box 99"/>
          <xdr:cNvSpPr txBox="1">
            <a:spLocks noChangeArrowheads="1"/>
          </xdr:cNvSpPr>
        </xdr:nvSpPr>
        <xdr:spPr bwMode="auto">
          <a:xfrm>
            <a:off x="8724900" y="141287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25803" name="Text Box 99"/>
          <xdr:cNvSpPr txBox="1">
            <a:spLocks noChangeArrowheads="1"/>
          </xdr:cNvSpPr>
        </xdr:nvSpPr>
        <xdr:spPr bwMode="auto">
          <a:xfrm>
            <a:off x="9486900" y="7610475"/>
            <a:ext cx="2095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804" name="Text Box 99"/>
          <xdr:cNvSpPr txBox="1">
            <a:spLocks noChangeArrowheads="1"/>
          </xdr:cNvSpPr>
        </xdr:nvSpPr>
        <xdr:spPr bwMode="auto">
          <a:xfrm>
            <a:off x="9486900" y="8562975"/>
            <a:ext cx="2095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23" name="Text Box 5"/>
          <xdr:cNvSpPr txBox="1">
            <a:spLocks noChangeArrowheads="1"/>
          </xdr:cNvSpPr>
        </xdr:nvSpPr>
        <xdr:spPr bwMode="auto">
          <a:xfrm>
            <a:off x="1885950" y="14192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24" name="Text Box 5"/>
          <xdr:cNvSpPr txBox="1">
            <a:spLocks noChangeArrowheads="1"/>
          </xdr:cNvSpPr>
        </xdr:nvSpPr>
        <xdr:spPr bwMode="auto">
          <a:xfrm>
            <a:off x="1885950" y="18954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25" name="Text Box 5"/>
          <xdr:cNvSpPr txBox="1">
            <a:spLocks noChangeArrowheads="1"/>
          </xdr:cNvSpPr>
        </xdr:nvSpPr>
        <xdr:spPr bwMode="auto">
          <a:xfrm>
            <a:off x="1885950" y="23717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26" name="Text Box 5"/>
          <xdr:cNvSpPr txBox="1">
            <a:spLocks noChangeArrowheads="1"/>
          </xdr:cNvSpPr>
        </xdr:nvSpPr>
        <xdr:spPr bwMode="auto">
          <a:xfrm>
            <a:off x="1885950" y="28479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27" name="Text Box 5"/>
          <xdr:cNvSpPr txBox="1">
            <a:spLocks noChangeArrowheads="1"/>
          </xdr:cNvSpPr>
        </xdr:nvSpPr>
        <xdr:spPr bwMode="auto">
          <a:xfrm>
            <a:off x="1885950" y="33242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28" name="Text Box 5"/>
          <xdr:cNvSpPr txBox="1">
            <a:spLocks noChangeArrowheads="1"/>
          </xdr:cNvSpPr>
        </xdr:nvSpPr>
        <xdr:spPr bwMode="auto">
          <a:xfrm>
            <a:off x="1885950" y="38004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29" name="Text Box 5"/>
          <xdr:cNvSpPr txBox="1">
            <a:spLocks noChangeArrowheads="1"/>
          </xdr:cNvSpPr>
        </xdr:nvSpPr>
        <xdr:spPr bwMode="auto">
          <a:xfrm>
            <a:off x="1885950" y="42767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30" name="Text Box 5"/>
          <xdr:cNvSpPr txBox="1">
            <a:spLocks noChangeArrowheads="1"/>
          </xdr:cNvSpPr>
        </xdr:nvSpPr>
        <xdr:spPr bwMode="auto">
          <a:xfrm>
            <a:off x="1885950" y="47529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31" name="Text Box 5"/>
          <xdr:cNvSpPr txBox="1">
            <a:spLocks noChangeArrowheads="1"/>
          </xdr:cNvSpPr>
        </xdr:nvSpPr>
        <xdr:spPr bwMode="auto">
          <a:xfrm>
            <a:off x="1885950" y="52292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32" name="Text Box 5"/>
          <xdr:cNvSpPr txBox="1">
            <a:spLocks noChangeArrowheads="1"/>
          </xdr:cNvSpPr>
        </xdr:nvSpPr>
        <xdr:spPr bwMode="auto">
          <a:xfrm>
            <a:off x="1885950" y="57054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33" name="Text Box 5"/>
          <xdr:cNvSpPr txBox="1">
            <a:spLocks noChangeArrowheads="1"/>
          </xdr:cNvSpPr>
        </xdr:nvSpPr>
        <xdr:spPr bwMode="auto">
          <a:xfrm>
            <a:off x="1885950" y="61817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34" name="Text Box 5"/>
          <xdr:cNvSpPr txBox="1">
            <a:spLocks noChangeArrowheads="1"/>
          </xdr:cNvSpPr>
        </xdr:nvSpPr>
        <xdr:spPr bwMode="auto">
          <a:xfrm>
            <a:off x="1885950" y="66579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35" name="Text Box 5"/>
          <xdr:cNvSpPr txBox="1">
            <a:spLocks noChangeArrowheads="1"/>
          </xdr:cNvSpPr>
        </xdr:nvSpPr>
        <xdr:spPr bwMode="auto">
          <a:xfrm>
            <a:off x="1885950" y="71342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36" name="Text Box 5"/>
          <xdr:cNvSpPr txBox="1">
            <a:spLocks noChangeArrowheads="1"/>
          </xdr:cNvSpPr>
        </xdr:nvSpPr>
        <xdr:spPr bwMode="auto">
          <a:xfrm>
            <a:off x="1885950" y="76104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37" name="Text Box 5"/>
          <xdr:cNvSpPr txBox="1">
            <a:spLocks noChangeArrowheads="1"/>
          </xdr:cNvSpPr>
        </xdr:nvSpPr>
        <xdr:spPr bwMode="auto">
          <a:xfrm>
            <a:off x="1885950" y="80867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38" name="Text Box 5"/>
          <xdr:cNvSpPr txBox="1">
            <a:spLocks noChangeArrowheads="1"/>
          </xdr:cNvSpPr>
        </xdr:nvSpPr>
        <xdr:spPr bwMode="auto">
          <a:xfrm>
            <a:off x="1885950" y="85629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39" name="Text Box 5"/>
          <xdr:cNvSpPr txBox="1">
            <a:spLocks noChangeArrowheads="1"/>
          </xdr:cNvSpPr>
        </xdr:nvSpPr>
        <xdr:spPr bwMode="auto">
          <a:xfrm>
            <a:off x="1885950" y="90392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40" name="Text Box 5"/>
          <xdr:cNvSpPr txBox="1">
            <a:spLocks noChangeArrowheads="1"/>
          </xdr:cNvSpPr>
        </xdr:nvSpPr>
        <xdr:spPr bwMode="auto">
          <a:xfrm>
            <a:off x="1885950" y="95154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41" name="Text Box 5"/>
          <xdr:cNvSpPr txBox="1">
            <a:spLocks noChangeArrowheads="1"/>
          </xdr:cNvSpPr>
        </xdr:nvSpPr>
        <xdr:spPr bwMode="auto">
          <a:xfrm>
            <a:off x="1885950" y="99917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42" name="Text Box 5"/>
          <xdr:cNvSpPr txBox="1">
            <a:spLocks noChangeArrowheads="1"/>
          </xdr:cNvSpPr>
        </xdr:nvSpPr>
        <xdr:spPr bwMode="auto">
          <a:xfrm>
            <a:off x="1885950" y="1046797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43" name="Text Box 5"/>
          <xdr:cNvSpPr txBox="1">
            <a:spLocks noChangeArrowheads="1"/>
          </xdr:cNvSpPr>
        </xdr:nvSpPr>
        <xdr:spPr bwMode="auto">
          <a:xfrm>
            <a:off x="1885950" y="10944225"/>
            <a:ext cx="5524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年　　月</a:t>
            </a:r>
          </a:p>
        </xdr:txBody>
      </xdr:sp>
      <xdr:sp macro="" textlink="">
        <xdr:nvSpPr>
          <xdr:cNvPr id="287" name="Text Box 2"/>
          <xdr:cNvSpPr txBox="1">
            <a:spLocks noChangeArrowheads="1"/>
          </xdr:cNvSpPr>
        </xdr:nvSpPr>
        <xdr:spPr bwMode="auto">
          <a:xfrm>
            <a:off x="5867400" y="9334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288" name="Text Box 71"/>
          <xdr:cNvSpPr txBox="1">
            <a:spLocks noChangeArrowheads="1"/>
          </xdr:cNvSpPr>
        </xdr:nvSpPr>
        <xdr:spPr bwMode="auto">
          <a:xfrm>
            <a:off x="5867400" y="14097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289" name="Text Box 72"/>
          <xdr:cNvSpPr txBox="1">
            <a:spLocks noChangeArrowheads="1"/>
          </xdr:cNvSpPr>
        </xdr:nvSpPr>
        <xdr:spPr bwMode="auto">
          <a:xfrm>
            <a:off x="5867400" y="18859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290" name="Text Box 73"/>
          <xdr:cNvSpPr txBox="1">
            <a:spLocks noChangeArrowheads="1"/>
          </xdr:cNvSpPr>
        </xdr:nvSpPr>
        <xdr:spPr bwMode="auto">
          <a:xfrm>
            <a:off x="5867400" y="23622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291" name="Text Box 74"/>
          <xdr:cNvSpPr txBox="1">
            <a:spLocks noChangeArrowheads="1"/>
          </xdr:cNvSpPr>
        </xdr:nvSpPr>
        <xdr:spPr bwMode="auto">
          <a:xfrm>
            <a:off x="5867400" y="28384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292" name="Text Box 75"/>
          <xdr:cNvSpPr txBox="1">
            <a:spLocks noChangeArrowheads="1"/>
          </xdr:cNvSpPr>
        </xdr:nvSpPr>
        <xdr:spPr bwMode="auto">
          <a:xfrm>
            <a:off x="5867400" y="33147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293" name="Text Box 76"/>
          <xdr:cNvSpPr txBox="1">
            <a:spLocks noChangeArrowheads="1"/>
          </xdr:cNvSpPr>
        </xdr:nvSpPr>
        <xdr:spPr bwMode="auto">
          <a:xfrm>
            <a:off x="5867400" y="37909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294" name="Text Box 77"/>
          <xdr:cNvSpPr txBox="1">
            <a:spLocks noChangeArrowheads="1"/>
          </xdr:cNvSpPr>
        </xdr:nvSpPr>
        <xdr:spPr bwMode="auto">
          <a:xfrm>
            <a:off x="5867400" y="42672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295" name="Text Box 78"/>
          <xdr:cNvSpPr txBox="1">
            <a:spLocks noChangeArrowheads="1"/>
          </xdr:cNvSpPr>
        </xdr:nvSpPr>
        <xdr:spPr bwMode="auto">
          <a:xfrm>
            <a:off x="5867400" y="47434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296" name="Text Box 79"/>
          <xdr:cNvSpPr txBox="1">
            <a:spLocks noChangeArrowheads="1"/>
          </xdr:cNvSpPr>
        </xdr:nvSpPr>
        <xdr:spPr bwMode="auto">
          <a:xfrm>
            <a:off x="5867400" y="52197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297" name="Text Box 80"/>
          <xdr:cNvSpPr txBox="1">
            <a:spLocks noChangeArrowheads="1"/>
          </xdr:cNvSpPr>
        </xdr:nvSpPr>
        <xdr:spPr bwMode="auto">
          <a:xfrm>
            <a:off x="5867400" y="56959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298" name="Text Box 81"/>
          <xdr:cNvSpPr txBox="1">
            <a:spLocks noChangeArrowheads="1"/>
          </xdr:cNvSpPr>
        </xdr:nvSpPr>
        <xdr:spPr bwMode="auto">
          <a:xfrm>
            <a:off x="5867400" y="61722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299" name="Text Box 82"/>
          <xdr:cNvSpPr txBox="1">
            <a:spLocks noChangeArrowheads="1"/>
          </xdr:cNvSpPr>
        </xdr:nvSpPr>
        <xdr:spPr bwMode="auto">
          <a:xfrm>
            <a:off x="5867400" y="66484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300" name="Text Box 83"/>
          <xdr:cNvSpPr txBox="1">
            <a:spLocks noChangeArrowheads="1"/>
          </xdr:cNvSpPr>
        </xdr:nvSpPr>
        <xdr:spPr bwMode="auto">
          <a:xfrm>
            <a:off x="5867400" y="71247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301" name="Text Box 84"/>
          <xdr:cNvSpPr txBox="1">
            <a:spLocks noChangeArrowheads="1"/>
          </xdr:cNvSpPr>
        </xdr:nvSpPr>
        <xdr:spPr bwMode="auto">
          <a:xfrm>
            <a:off x="5867400" y="76009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302" name="Text Box 85"/>
          <xdr:cNvSpPr txBox="1">
            <a:spLocks noChangeArrowheads="1"/>
          </xdr:cNvSpPr>
        </xdr:nvSpPr>
        <xdr:spPr bwMode="auto">
          <a:xfrm>
            <a:off x="5867400" y="80772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303" name="Text Box 86"/>
          <xdr:cNvSpPr txBox="1">
            <a:spLocks noChangeArrowheads="1"/>
          </xdr:cNvSpPr>
        </xdr:nvSpPr>
        <xdr:spPr bwMode="auto">
          <a:xfrm>
            <a:off x="5867400" y="85534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304" name="Text Box 87"/>
          <xdr:cNvSpPr txBox="1">
            <a:spLocks noChangeArrowheads="1"/>
          </xdr:cNvSpPr>
        </xdr:nvSpPr>
        <xdr:spPr bwMode="auto">
          <a:xfrm>
            <a:off x="5867400" y="90297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305" name="Text Box 88"/>
          <xdr:cNvSpPr txBox="1">
            <a:spLocks noChangeArrowheads="1"/>
          </xdr:cNvSpPr>
        </xdr:nvSpPr>
        <xdr:spPr bwMode="auto">
          <a:xfrm>
            <a:off x="5867400" y="95059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306" name="Text Box 89"/>
          <xdr:cNvSpPr txBox="1">
            <a:spLocks noChangeArrowheads="1"/>
          </xdr:cNvSpPr>
        </xdr:nvSpPr>
        <xdr:spPr bwMode="auto">
          <a:xfrm>
            <a:off x="5867400" y="99822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307" name="Text Box 90"/>
          <xdr:cNvSpPr txBox="1">
            <a:spLocks noChangeArrowheads="1"/>
          </xdr:cNvSpPr>
        </xdr:nvSpPr>
        <xdr:spPr bwMode="auto">
          <a:xfrm>
            <a:off x="5867400" y="104584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308" name="Text Box 91"/>
          <xdr:cNvSpPr txBox="1">
            <a:spLocks noChangeArrowheads="1"/>
          </xdr:cNvSpPr>
        </xdr:nvSpPr>
        <xdr:spPr bwMode="auto">
          <a:xfrm>
            <a:off x="5867400" y="109347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月</a:t>
            </a:r>
          </a:p>
        </xdr:txBody>
      </xdr:sp>
      <xdr:sp macro="" textlink="">
        <xdr:nvSpPr>
          <xdr:cNvPr id="311" name="Text Box 2"/>
          <xdr:cNvSpPr txBox="1">
            <a:spLocks noChangeArrowheads="1"/>
          </xdr:cNvSpPr>
        </xdr:nvSpPr>
        <xdr:spPr bwMode="auto">
          <a:xfrm>
            <a:off x="7581900" y="14097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13" name="Text Box 2"/>
          <xdr:cNvSpPr txBox="1">
            <a:spLocks noChangeArrowheads="1"/>
          </xdr:cNvSpPr>
        </xdr:nvSpPr>
        <xdr:spPr bwMode="auto">
          <a:xfrm>
            <a:off x="7581900" y="18859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17" name="Text Box 2"/>
          <xdr:cNvSpPr txBox="1">
            <a:spLocks noChangeArrowheads="1"/>
          </xdr:cNvSpPr>
        </xdr:nvSpPr>
        <xdr:spPr bwMode="auto">
          <a:xfrm>
            <a:off x="7581900" y="23622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18" name="Text Box 2"/>
          <xdr:cNvSpPr txBox="1">
            <a:spLocks noChangeArrowheads="1"/>
          </xdr:cNvSpPr>
        </xdr:nvSpPr>
        <xdr:spPr bwMode="auto">
          <a:xfrm>
            <a:off x="7581900" y="28384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19" name="Text Box 2"/>
          <xdr:cNvSpPr txBox="1">
            <a:spLocks noChangeArrowheads="1"/>
          </xdr:cNvSpPr>
        </xdr:nvSpPr>
        <xdr:spPr bwMode="auto">
          <a:xfrm>
            <a:off x="7581900" y="33147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20" name="Text Box 2"/>
          <xdr:cNvSpPr txBox="1">
            <a:spLocks noChangeArrowheads="1"/>
          </xdr:cNvSpPr>
        </xdr:nvSpPr>
        <xdr:spPr bwMode="auto">
          <a:xfrm>
            <a:off x="7581900" y="37909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21" name="Text Box 2"/>
          <xdr:cNvSpPr txBox="1">
            <a:spLocks noChangeArrowheads="1"/>
          </xdr:cNvSpPr>
        </xdr:nvSpPr>
        <xdr:spPr bwMode="auto">
          <a:xfrm>
            <a:off x="7581900" y="42672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22" name="Text Box 2"/>
          <xdr:cNvSpPr txBox="1">
            <a:spLocks noChangeArrowheads="1"/>
          </xdr:cNvSpPr>
        </xdr:nvSpPr>
        <xdr:spPr bwMode="auto">
          <a:xfrm>
            <a:off x="7581900" y="47434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23" name="Text Box 2"/>
          <xdr:cNvSpPr txBox="1">
            <a:spLocks noChangeArrowheads="1"/>
          </xdr:cNvSpPr>
        </xdr:nvSpPr>
        <xdr:spPr bwMode="auto">
          <a:xfrm>
            <a:off x="7581900" y="52197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24" name="Text Box 2"/>
          <xdr:cNvSpPr txBox="1">
            <a:spLocks noChangeArrowheads="1"/>
          </xdr:cNvSpPr>
        </xdr:nvSpPr>
        <xdr:spPr bwMode="auto">
          <a:xfrm>
            <a:off x="7581900" y="56959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25" name="Text Box 2"/>
          <xdr:cNvSpPr txBox="1">
            <a:spLocks noChangeArrowheads="1"/>
          </xdr:cNvSpPr>
        </xdr:nvSpPr>
        <xdr:spPr bwMode="auto">
          <a:xfrm>
            <a:off x="7581900" y="61722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26" name="Text Box 2"/>
          <xdr:cNvSpPr txBox="1">
            <a:spLocks noChangeArrowheads="1"/>
          </xdr:cNvSpPr>
        </xdr:nvSpPr>
        <xdr:spPr bwMode="auto">
          <a:xfrm>
            <a:off x="7581900" y="66484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27" name="Text Box 2"/>
          <xdr:cNvSpPr txBox="1">
            <a:spLocks noChangeArrowheads="1"/>
          </xdr:cNvSpPr>
        </xdr:nvSpPr>
        <xdr:spPr bwMode="auto">
          <a:xfrm>
            <a:off x="7581900" y="71247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28" name="Text Box 2"/>
          <xdr:cNvSpPr txBox="1">
            <a:spLocks noChangeArrowheads="1"/>
          </xdr:cNvSpPr>
        </xdr:nvSpPr>
        <xdr:spPr bwMode="auto">
          <a:xfrm>
            <a:off x="7581900" y="76009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29" name="Text Box 2"/>
          <xdr:cNvSpPr txBox="1">
            <a:spLocks noChangeArrowheads="1"/>
          </xdr:cNvSpPr>
        </xdr:nvSpPr>
        <xdr:spPr bwMode="auto">
          <a:xfrm>
            <a:off x="7581900" y="80772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30" name="Text Box 2"/>
          <xdr:cNvSpPr txBox="1">
            <a:spLocks noChangeArrowheads="1"/>
          </xdr:cNvSpPr>
        </xdr:nvSpPr>
        <xdr:spPr bwMode="auto">
          <a:xfrm>
            <a:off x="7581900" y="85534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31" name="Text Box 2"/>
          <xdr:cNvSpPr txBox="1">
            <a:spLocks noChangeArrowheads="1"/>
          </xdr:cNvSpPr>
        </xdr:nvSpPr>
        <xdr:spPr bwMode="auto">
          <a:xfrm>
            <a:off x="7581900" y="90297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32" name="Text Box 2"/>
          <xdr:cNvSpPr txBox="1">
            <a:spLocks noChangeArrowheads="1"/>
          </xdr:cNvSpPr>
        </xdr:nvSpPr>
        <xdr:spPr bwMode="auto">
          <a:xfrm>
            <a:off x="7581900" y="95059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33" name="Text Box 2"/>
          <xdr:cNvSpPr txBox="1">
            <a:spLocks noChangeArrowheads="1"/>
          </xdr:cNvSpPr>
        </xdr:nvSpPr>
        <xdr:spPr bwMode="auto">
          <a:xfrm>
            <a:off x="7581900" y="99822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34" name="Text Box 2"/>
          <xdr:cNvSpPr txBox="1">
            <a:spLocks noChangeArrowheads="1"/>
          </xdr:cNvSpPr>
        </xdr:nvSpPr>
        <xdr:spPr bwMode="auto">
          <a:xfrm>
            <a:off x="7581900" y="1045845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35" name="Text Box 2"/>
          <xdr:cNvSpPr txBox="1">
            <a:spLocks noChangeArrowheads="1"/>
          </xdr:cNvSpPr>
        </xdr:nvSpPr>
        <xdr:spPr bwMode="auto">
          <a:xfrm>
            <a:off x="7581900" y="109347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a:t>
            </a:r>
          </a:p>
        </xdr:txBody>
      </xdr:sp>
      <xdr:sp macro="" textlink="">
        <xdr:nvSpPr>
          <xdr:cNvPr id="359" name="Text Box 99"/>
          <xdr:cNvSpPr txBox="1">
            <a:spLocks noChangeArrowheads="1"/>
          </xdr:cNvSpPr>
        </xdr:nvSpPr>
        <xdr:spPr bwMode="auto">
          <a:xfrm>
            <a:off x="8724900" y="1141412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393" name="Text Box 3"/>
          <xdr:cNvSpPr txBox="1">
            <a:spLocks noChangeArrowheads="1"/>
          </xdr:cNvSpPr>
        </xdr:nvSpPr>
        <xdr:spPr bwMode="auto">
          <a:xfrm>
            <a:off x="6813550" y="140970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394" name="Text Box 3"/>
          <xdr:cNvSpPr txBox="1">
            <a:spLocks noChangeArrowheads="1"/>
          </xdr:cNvSpPr>
        </xdr:nvSpPr>
        <xdr:spPr bwMode="auto">
          <a:xfrm>
            <a:off x="6813550" y="188595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395" name="Text Box 3"/>
          <xdr:cNvSpPr txBox="1">
            <a:spLocks noChangeArrowheads="1"/>
          </xdr:cNvSpPr>
        </xdr:nvSpPr>
        <xdr:spPr bwMode="auto">
          <a:xfrm>
            <a:off x="6813550" y="236220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396" name="Text Box 3"/>
          <xdr:cNvSpPr txBox="1">
            <a:spLocks noChangeArrowheads="1"/>
          </xdr:cNvSpPr>
        </xdr:nvSpPr>
        <xdr:spPr bwMode="auto">
          <a:xfrm>
            <a:off x="6813550" y="283845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397" name="Text Box 3"/>
          <xdr:cNvSpPr txBox="1">
            <a:spLocks noChangeArrowheads="1"/>
          </xdr:cNvSpPr>
        </xdr:nvSpPr>
        <xdr:spPr bwMode="auto">
          <a:xfrm>
            <a:off x="6813550" y="331470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398" name="Text Box 3"/>
          <xdr:cNvSpPr txBox="1">
            <a:spLocks noChangeArrowheads="1"/>
          </xdr:cNvSpPr>
        </xdr:nvSpPr>
        <xdr:spPr bwMode="auto">
          <a:xfrm>
            <a:off x="6813550" y="379095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399" name="Text Box 3"/>
          <xdr:cNvSpPr txBox="1">
            <a:spLocks noChangeArrowheads="1"/>
          </xdr:cNvSpPr>
        </xdr:nvSpPr>
        <xdr:spPr bwMode="auto">
          <a:xfrm>
            <a:off x="6813550" y="426720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00" name="Text Box 3"/>
          <xdr:cNvSpPr txBox="1">
            <a:spLocks noChangeArrowheads="1"/>
          </xdr:cNvSpPr>
        </xdr:nvSpPr>
        <xdr:spPr bwMode="auto">
          <a:xfrm>
            <a:off x="6813550" y="474345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01" name="Text Box 3"/>
          <xdr:cNvSpPr txBox="1">
            <a:spLocks noChangeArrowheads="1"/>
          </xdr:cNvSpPr>
        </xdr:nvSpPr>
        <xdr:spPr bwMode="auto">
          <a:xfrm>
            <a:off x="6813550" y="521970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02" name="Text Box 3"/>
          <xdr:cNvSpPr txBox="1">
            <a:spLocks noChangeArrowheads="1"/>
          </xdr:cNvSpPr>
        </xdr:nvSpPr>
        <xdr:spPr bwMode="auto">
          <a:xfrm>
            <a:off x="6813550" y="569595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03" name="Text Box 3"/>
          <xdr:cNvSpPr txBox="1">
            <a:spLocks noChangeArrowheads="1"/>
          </xdr:cNvSpPr>
        </xdr:nvSpPr>
        <xdr:spPr bwMode="auto">
          <a:xfrm>
            <a:off x="6813550" y="617220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04" name="Text Box 3"/>
          <xdr:cNvSpPr txBox="1">
            <a:spLocks noChangeArrowheads="1"/>
          </xdr:cNvSpPr>
        </xdr:nvSpPr>
        <xdr:spPr bwMode="auto">
          <a:xfrm>
            <a:off x="6813550" y="664845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05" name="Text Box 3"/>
          <xdr:cNvSpPr txBox="1">
            <a:spLocks noChangeArrowheads="1"/>
          </xdr:cNvSpPr>
        </xdr:nvSpPr>
        <xdr:spPr bwMode="auto">
          <a:xfrm>
            <a:off x="6813550" y="712470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06" name="Text Box 3"/>
          <xdr:cNvSpPr txBox="1">
            <a:spLocks noChangeArrowheads="1"/>
          </xdr:cNvSpPr>
        </xdr:nvSpPr>
        <xdr:spPr bwMode="auto">
          <a:xfrm>
            <a:off x="6813550" y="760095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07" name="Text Box 3"/>
          <xdr:cNvSpPr txBox="1">
            <a:spLocks noChangeArrowheads="1"/>
          </xdr:cNvSpPr>
        </xdr:nvSpPr>
        <xdr:spPr bwMode="auto">
          <a:xfrm>
            <a:off x="6813550" y="807720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08" name="Text Box 3"/>
          <xdr:cNvSpPr txBox="1">
            <a:spLocks noChangeArrowheads="1"/>
          </xdr:cNvSpPr>
        </xdr:nvSpPr>
        <xdr:spPr bwMode="auto">
          <a:xfrm>
            <a:off x="6813550" y="855345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09" name="Text Box 3"/>
          <xdr:cNvSpPr txBox="1">
            <a:spLocks noChangeArrowheads="1"/>
          </xdr:cNvSpPr>
        </xdr:nvSpPr>
        <xdr:spPr bwMode="auto">
          <a:xfrm>
            <a:off x="6813550" y="902970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0" name="Text Box 3"/>
          <xdr:cNvSpPr txBox="1">
            <a:spLocks noChangeArrowheads="1"/>
          </xdr:cNvSpPr>
        </xdr:nvSpPr>
        <xdr:spPr bwMode="auto">
          <a:xfrm>
            <a:off x="6813550" y="950595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1" name="Text Box 3"/>
          <xdr:cNvSpPr txBox="1">
            <a:spLocks noChangeArrowheads="1"/>
          </xdr:cNvSpPr>
        </xdr:nvSpPr>
        <xdr:spPr bwMode="auto">
          <a:xfrm>
            <a:off x="6813550" y="998220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2" name="Text Box 3"/>
          <xdr:cNvSpPr txBox="1">
            <a:spLocks noChangeArrowheads="1"/>
          </xdr:cNvSpPr>
        </xdr:nvSpPr>
        <xdr:spPr bwMode="auto">
          <a:xfrm>
            <a:off x="6813550" y="1045845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3" name="Text Box 3"/>
          <xdr:cNvSpPr txBox="1">
            <a:spLocks noChangeArrowheads="1"/>
          </xdr:cNvSpPr>
        </xdr:nvSpPr>
        <xdr:spPr bwMode="auto">
          <a:xfrm>
            <a:off x="6813550" y="10934700"/>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4" name="Text Box 99"/>
          <xdr:cNvSpPr txBox="1">
            <a:spLocks noChangeArrowheads="1"/>
          </xdr:cNvSpPr>
        </xdr:nvSpPr>
        <xdr:spPr bwMode="auto">
          <a:xfrm>
            <a:off x="8724900" y="188912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5" name="Text Box 99"/>
          <xdr:cNvSpPr txBox="1">
            <a:spLocks noChangeArrowheads="1"/>
          </xdr:cNvSpPr>
        </xdr:nvSpPr>
        <xdr:spPr bwMode="auto">
          <a:xfrm>
            <a:off x="8724900" y="236537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6" name="Text Box 99"/>
          <xdr:cNvSpPr txBox="1">
            <a:spLocks noChangeArrowheads="1"/>
          </xdr:cNvSpPr>
        </xdr:nvSpPr>
        <xdr:spPr bwMode="auto">
          <a:xfrm>
            <a:off x="8724900" y="284162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7" name="Text Box 99"/>
          <xdr:cNvSpPr txBox="1">
            <a:spLocks noChangeArrowheads="1"/>
          </xdr:cNvSpPr>
        </xdr:nvSpPr>
        <xdr:spPr bwMode="auto">
          <a:xfrm>
            <a:off x="8724900" y="331787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8" name="Text Box 99"/>
          <xdr:cNvSpPr txBox="1">
            <a:spLocks noChangeArrowheads="1"/>
          </xdr:cNvSpPr>
        </xdr:nvSpPr>
        <xdr:spPr bwMode="auto">
          <a:xfrm>
            <a:off x="8724900" y="379412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19" name="Text Box 99"/>
          <xdr:cNvSpPr txBox="1">
            <a:spLocks noChangeArrowheads="1"/>
          </xdr:cNvSpPr>
        </xdr:nvSpPr>
        <xdr:spPr bwMode="auto">
          <a:xfrm>
            <a:off x="8724900" y="427037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20" name="Text Box 99"/>
          <xdr:cNvSpPr txBox="1">
            <a:spLocks noChangeArrowheads="1"/>
          </xdr:cNvSpPr>
        </xdr:nvSpPr>
        <xdr:spPr bwMode="auto">
          <a:xfrm>
            <a:off x="8724900" y="474662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21" name="Text Box 99"/>
          <xdr:cNvSpPr txBox="1">
            <a:spLocks noChangeArrowheads="1"/>
          </xdr:cNvSpPr>
        </xdr:nvSpPr>
        <xdr:spPr bwMode="auto">
          <a:xfrm>
            <a:off x="8724900" y="522287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22" name="Text Box 99"/>
          <xdr:cNvSpPr txBox="1">
            <a:spLocks noChangeArrowheads="1"/>
          </xdr:cNvSpPr>
        </xdr:nvSpPr>
        <xdr:spPr bwMode="auto">
          <a:xfrm>
            <a:off x="8724900" y="569912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23" name="Text Box 99"/>
          <xdr:cNvSpPr txBox="1">
            <a:spLocks noChangeArrowheads="1"/>
          </xdr:cNvSpPr>
        </xdr:nvSpPr>
        <xdr:spPr bwMode="auto">
          <a:xfrm>
            <a:off x="8724900" y="617537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24" name="Text Box 99"/>
          <xdr:cNvSpPr txBox="1">
            <a:spLocks noChangeArrowheads="1"/>
          </xdr:cNvSpPr>
        </xdr:nvSpPr>
        <xdr:spPr bwMode="auto">
          <a:xfrm>
            <a:off x="8724900" y="665162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25" name="Text Box 99"/>
          <xdr:cNvSpPr txBox="1">
            <a:spLocks noChangeArrowheads="1"/>
          </xdr:cNvSpPr>
        </xdr:nvSpPr>
        <xdr:spPr bwMode="auto">
          <a:xfrm>
            <a:off x="8724900" y="712787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26" name="Text Box 99"/>
          <xdr:cNvSpPr txBox="1">
            <a:spLocks noChangeArrowheads="1"/>
          </xdr:cNvSpPr>
        </xdr:nvSpPr>
        <xdr:spPr bwMode="auto">
          <a:xfrm>
            <a:off x="8724900" y="760412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27" name="Text Box 99"/>
          <xdr:cNvSpPr txBox="1">
            <a:spLocks noChangeArrowheads="1"/>
          </xdr:cNvSpPr>
        </xdr:nvSpPr>
        <xdr:spPr bwMode="auto">
          <a:xfrm>
            <a:off x="8724900" y="808037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28" name="Text Box 99"/>
          <xdr:cNvSpPr txBox="1">
            <a:spLocks noChangeArrowheads="1"/>
          </xdr:cNvSpPr>
        </xdr:nvSpPr>
        <xdr:spPr bwMode="auto">
          <a:xfrm>
            <a:off x="8724900" y="855662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29" name="Text Box 99"/>
          <xdr:cNvSpPr txBox="1">
            <a:spLocks noChangeArrowheads="1"/>
          </xdr:cNvSpPr>
        </xdr:nvSpPr>
        <xdr:spPr bwMode="auto">
          <a:xfrm>
            <a:off x="8724900" y="903287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30" name="Text Box 99"/>
          <xdr:cNvSpPr txBox="1">
            <a:spLocks noChangeArrowheads="1"/>
          </xdr:cNvSpPr>
        </xdr:nvSpPr>
        <xdr:spPr bwMode="auto">
          <a:xfrm>
            <a:off x="8724900" y="950912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31" name="Text Box 99"/>
          <xdr:cNvSpPr txBox="1">
            <a:spLocks noChangeArrowheads="1"/>
          </xdr:cNvSpPr>
        </xdr:nvSpPr>
        <xdr:spPr bwMode="auto">
          <a:xfrm>
            <a:off x="8724900" y="998537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32" name="Text Box 99"/>
          <xdr:cNvSpPr txBox="1">
            <a:spLocks noChangeArrowheads="1"/>
          </xdr:cNvSpPr>
        </xdr:nvSpPr>
        <xdr:spPr bwMode="auto">
          <a:xfrm>
            <a:off x="8724900" y="1046162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433" name="Text Box 99"/>
          <xdr:cNvSpPr txBox="1">
            <a:spLocks noChangeArrowheads="1"/>
          </xdr:cNvSpPr>
        </xdr:nvSpPr>
        <xdr:spPr bwMode="auto">
          <a:xfrm>
            <a:off x="8724900" y="10937875"/>
            <a:ext cx="209550" cy="1841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grpSp>
    <xdr:clientData/>
  </xdr:twoCellAnchor>
  <xdr:twoCellAnchor>
    <xdr:from>
      <xdr:col>22</xdr:col>
      <xdr:colOff>161925</xdr:colOff>
      <xdr:row>4</xdr:row>
      <xdr:rowOff>9525</xdr:rowOff>
    </xdr:from>
    <xdr:to>
      <xdr:col>23</xdr:col>
      <xdr:colOff>180975</xdr:colOff>
      <xdr:row>4</xdr:row>
      <xdr:rowOff>200025</xdr:rowOff>
    </xdr:to>
    <xdr:sp macro="" textlink="">
      <xdr:nvSpPr>
        <xdr:cNvPr id="265"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5</xdr:row>
      <xdr:rowOff>9525</xdr:rowOff>
    </xdr:from>
    <xdr:to>
      <xdr:col>23</xdr:col>
      <xdr:colOff>180975</xdr:colOff>
      <xdr:row>5</xdr:row>
      <xdr:rowOff>200025</xdr:rowOff>
    </xdr:to>
    <xdr:sp macro="" textlink="">
      <xdr:nvSpPr>
        <xdr:cNvPr id="266" name="Text Box 3"/>
        <xdr:cNvSpPr txBox="1">
          <a:spLocks noChangeArrowheads="1"/>
        </xdr:cNvSpPr>
      </xdr:nvSpPr>
      <xdr:spPr bwMode="auto">
        <a:xfrm>
          <a:off x="4530725" y="9493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7</xdr:row>
      <xdr:rowOff>9525</xdr:rowOff>
    </xdr:from>
    <xdr:to>
      <xdr:col>23</xdr:col>
      <xdr:colOff>180975</xdr:colOff>
      <xdr:row>7</xdr:row>
      <xdr:rowOff>200025</xdr:rowOff>
    </xdr:to>
    <xdr:sp macro="" textlink="">
      <xdr:nvSpPr>
        <xdr:cNvPr id="267" name="Text Box 29"/>
        <xdr:cNvSpPr txBox="1">
          <a:spLocks noChangeArrowheads="1"/>
        </xdr:cNvSpPr>
      </xdr:nvSpPr>
      <xdr:spPr bwMode="auto">
        <a:xfrm>
          <a:off x="4530725" y="23971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7</xdr:row>
      <xdr:rowOff>9525</xdr:rowOff>
    </xdr:from>
    <xdr:to>
      <xdr:col>23</xdr:col>
      <xdr:colOff>180975</xdr:colOff>
      <xdr:row>7</xdr:row>
      <xdr:rowOff>200025</xdr:rowOff>
    </xdr:to>
    <xdr:sp macro="" textlink="">
      <xdr:nvSpPr>
        <xdr:cNvPr id="268" name="Text Box 3"/>
        <xdr:cNvSpPr txBox="1">
          <a:spLocks noChangeArrowheads="1"/>
        </xdr:cNvSpPr>
      </xdr:nvSpPr>
      <xdr:spPr bwMode="auto">
        <a:xfrm>
          <a:off x="4530725" y="23971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7</xdr:row>
      <xdr:rowOff>9525</xdr:rowOff>
    </xdr:from>
    <xdr:to>
      <xdr:col>23</xdr:col>
      <xdr:colOff>180975</xdr:colOff>
      <xdr:row>7</xdr:row>
      <xdr:rowOff>200025</xdr:rowOff>
    </xdr:to>
    <xdr:sp macro="" textlink="">
      <xdr:nvSpPr>
        <xdr:cNvPr id="269" name="Text Box 29"/>
        <xdr:cNvSpPr txBox="1">
          <a:spLocks noChangeArrowheads="1"/>
        </xdr:cNvSpPr>
      </xdr:nvSpPr>
      <xdr:spPr bwMode="auto">
        <a:xfrm>
          <a:off x="4530725" y="23971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7</xdr:row>
      <xdr:rowOff>9525</xdr:rowOff>
    </xdr:from>
    <xdr:to>
      <xdr:col>23</xdr:col>
      <xdr:colOff>180975</xdr:colOff>
      <xdr:row>7</xdr:row>
      <xdr:rowOff>200025</xdr:rowOff>
    </xdr:to>
    <xdr:sp macro="" textlink="">
      <xdr:nvSpPr>
        <xdr:cNvPr id="270" name="Text Box 3"/>
        <xdr:cNvSpPr txBox="1">
          <a:spLocks noChangeArrowheads="1"/>
        </xdr:cNvSpPr>
      </xdr:nvSpPr>
      <xdr:spPr bwMode="auto">
        <a:xfrm>
          <a:off x="4530725" y="23971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12</xdr:row>
      <xdr:rowOff>9525</xdr:rowOff>
    </xdr:from>
    <xdr:to>
      <xdr:col>23</xdr:col>
      <xdr:colOff>180975</xdr:colOff>
      <xdr:row>12</xdr:row>
      <xdr:rowOff>200025</xdr:rowOff>
    </xdr:to>
    <xdr:sp macro="" textlink="">
      <xdr:nvSpPr>
        <xdr:cNvPr id="271" name="Text Box 34"/>
        <xdr:cNvSpPr txBox="1">
          <a:spLocks noChangeArrowheads="1"/>
        </xdr:cNvSpPr>
      </xdr:nvSpPr>
      <xdr:spPr bwMode="auto">
        <a:xfrm>
          <a:off x="4530725" y="48101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12</xdr:row>
      <xdr:rowOff>9525</xdr:rowOff>
    </xdr:from>
    <xdr:to>
      <xdr:col>23</xdr:col>
      <xdr:colOff>180975</xdr:colOff>
      <xdr:row>12</xdr:row>
      <xdr:rowOff>200025</xdr:rowOff>
    </xdr:to>
    <xdr:sp macro="" textlink="">
      <xdr:nvSpPr>
        <xdr:cNvPr id="272" name="Text Box 3"/>
        <xdr:cNvSpPr txBox="1">
          <a:spLocks noChangeArrowheads="1"/>
        </xdr:cNvSpPr>
      </xdr:nvSpPr>
      <xdr:spPr bwMode="auto">
        <a:xfrm>
          <a:off x="4530725" y="48101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12</xdr:row>
      <xdr:rowOff>9525</xdr:rowOff>
    </xdr:from>
    <xdr:to>
      <xdr:col>23</xdr:col>
      <xdr:colOff>180975</xdr:colOff>
      <xdr:row>12</xdr:row>
      <xdr:rowOff>200025</xdr:rowOff>
    </xdr:to>
    <xdr:sp macro="" textlink="">
      <xdr:nvSpPr>
        <xdr:cNvPr id="273" name="Text Box 34"/>
        <xdr:cNvSpPr txBox="1">
          <a:spLocks noChangeArrowheads="1"/>
        </xdr:cNvSpPr>
      </xdr:nvSpPr>
      <xdr:spPr bwMode="auto">
        <a:xfrm>
          <a:off x="4530725" y="48101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twoCellAnchor>
    <xdr:from>
      <xdr:col>22</xdr:col>
      <xdr:colOff>161925</xdr:colOff>
      <xdr:row>12</xdr:row>
      <xdr:rowOff>9525</xdr:rowOff>
    </xdr:from>
    <xdr:to>
      <xdr:col>23</xdr:col>
      <xdr:colOff>180975</xdr:colOff>
      <xdr:row>12</xdr:row>
      <xdr:rowOff>200025</xdr:rowOff>
    </xdr:to>
    <xdr:sp macro="" textlink="">
      <xdr:nvSpPr>
        <xdr:cNvPr id="274" name="Text Box 3"/>
        <xdr:cNvSpPr txBox="1">
          <a:spLocks noChangeArrowheads="1"/>
        </xdr:cNvSpPr>
      </xdr:nvSpPr>
      <xdr:spPr bwMode="auto">
        <a:xfrm>
          <a:off x="4530725" y="4810125"/>
          <a:ext cx="2095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171450</xdr:colOff>
      <xdr:row>3</xdr:row>
      <xdr:rowOff>19050</xdr:rowOff>
    </xdr:from>
    <xdr:to>
      <xdr:col>43</xdr:col>
      <xdr:colOff>9525</xdr:colOff>
      <xdr:row>49</xdr:row>
      <xdr:rowOff>0</xdr:rowOff>
    </xdr:to>
    <xdr:grpSp>
      <xdr:nvGrpSpPr>
        <xdr:cNvPr id="2" name="グループ化 1"/>
        <xdr:cNvGrpSpPr/>
      </xdr:nvGrpSpPr>
      <xdr:grpSpPr>
        <a:xfrm>
          <a:off x="1174750" y="717550"/>
          <a:ext cx="7889875" cy="11169650"/>
          <a:chOff x="1174750" y="717550"/>
          <a:chExt cx="7889875" cy="11169650"/>
        </a:xfrm>
      </xdr:grpSpPr>
      <xdr:sp macro="" textlink="">
        <xdr:nvSpPr>
          <xdr:cNvPr id="5121" name="Text Box 1"/>
          <xdr:cNvSpPr txBox="1">
            <a:spLocks noChangeArrowheads="1"/>
          </xdr:cNvSpPr>
        </xdr:nvSpPr>
        <xdr:spPr bwMode="auto">
          <a:xfrm>
            <a:off x="1174750" y="10137775"/>
            <a:ext cx="26987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ゴシック"/>
                <a:ea typeface="ＭＳ Ｐゴシック"/>
              </a:rPr>
              <a:t>％</a:t>
            </a:r>
          </a:p>
        </xdr:txBody>
      </xdr:sp>
      <xdr:sp macro="" textlink="">
        <xdr:nvSpPr>
          <xdr:cNvPr id="5122" name="Text Box 2"/>
          <xdr:cNvSpPr txBox="1">
            <a:spLocks noChangeArrowheads="1"/>
          </xdr:cNvSpPr>
        </xdr:nvSpPr>
        <xdr:spPr bwMode="auto">
          <a:xfrm>
            <a:off x="2038350" y="10137775"/>
            <a:ext cx="26987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ゴシック"/>
                <a:ea typeface="ＭＳ Ｐゴシック"/>
              </a:rPr>
              <a:t>％</a:t>
            </a:r>
          </a:p>
        </xdr:txBody>
      </xdr:sp>
      <xdr:sp macro="" textlink="">
        <xdr:nvSpPr>
          <xdr:cNvPr id="5123" name="Text Box 3"/>
          <xdr:cNvSpPr txBox="1">
            <a:spLocks noChangeArrowheads="1"/>
          </xdr:cNvSpPr>
        </xdr:nvSpPr>
        <xdr:spPr bwMode="auto">
          <a:xfrm>
            <a:off x="2901950" y="10137775"/>
            <a:ext cx="26987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ゴシック"/>
                <a:ea typeface="ＭＳ Ｐゴシック"/>
              </a:rPr>
              <a:t>％</a:t>
            </a:r>
          </a:p>
        </xdr:txBody>
      </xdr:sp>
      <xdr:sp macro="" textlink="">
        <xdr:nvSpPr>
          <xdr:cNvPr id="5124" name="Text Box 4"/>
          <xdr:cNvSpPr txBox="1">
            <a:spLocks noChangeArrowheads="1"/>
          </xdr:cNvSpPr>
        </xdr:nvSpPr>
        <xdr:spPr bwMode="auto">
          <a:xfrm>
            <a:off x="3765550" y="10137775"/>
            <a:ext cx="26987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ゴシック"/>
                <a:ea typeface="ＭＳ Ｐゴシック"/>
              </a:rPr>
              <a:t>％</a:t>
            </a:r>
          </a:p>
        </xdr:txBody>
      </xdr:sp>
      <xdr:sp macro="" textlink="">
        <xdr:nvSpPr>
          <xdr:cNvPr id="5125" name="Text Box 5"/>
          <xdr:cNvSpPr txBox="1">
            <a:spLocks noChangeArrowheads="1"/>
          </xdr:cNvSpPr>
        </xdr:nvSpPr>
        <xdr:spPr bwMode="auto">
          <a:xfrm>
            <a:off x="4629150" y="10137775"/>
            <a:ext cx="26987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ゴシック"/>
                <a:ea typeface="ＭＳ Ｐゴシック"/>
              </a:rPr>
              <a:t>％</a:t>
            </a:r>
          </a:p>
        </xdr:txBody>
      </xdr:sp>
      <xdr:sp macro="" textlink="">
        <xdr:nvSpPr>
          <xdr:cNvPr id="5126" name="Text Box 6"/>
          <xdr:cNvSpPr txBox="1">
            <a:spLocks noChangeArrowheads="1"/>
          </xdr:cNvSpPr>
        </xdr:nvSpPr>
        <xdr:spPr bwMode="auto">
          <a:xfrm>
            <a:off x="5492750" y="10137775"/>
            <a:ext cx="26987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ゴシック"/>
                <a:ea typeface="ＭＳ Ｐゴシック"/>
              </a:rPr>
              <a:t>％</a:t>
            </a:r>
          </a:p>
        </xdr:txBody>
      </xdr:sp>
      <xdr:sp macro="" textlink="">
        <xdr:nvSpPr>
          <xdr:cNvPr id="5127" name="Text Box 7"/>
          <xdr:cNvSpPr txBox="1">
            <a:spLocks noChangeArrowheads="1"/>
          </xdr:cNvSpPr>
        </xdr:nvSpPr>
        <xdr:spPr bwMode="auto">
          <a:xfrm>
            <a:off x="6356350" y="10137775"/>
            <a:ext cx="26987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ゴシック"/>
                <a:ea typeface="ＭＳ Ｐゴシック"/>
              </a:rPr>
              <a:t>％</a:t>
            </a:r>
          </a:p>
        </xdr:txBody>
      </xdr:sp>
      <xdr:sp macro="" textlink="">
        <xdr:nvSpPr>
          <xdr:cNvPr id="5128" name="Text Box 8"/>
          <xdr:cNvSpPr txBox="1">
            <a:spLocks noChangeArrowheads="1"/>
          </xdr:cNvSpPr>
        </xdr:nvSpPr>
        <xdr:spPr bwMode="auto">
          <a:xfrm>
            <a:off x="7194550" y="10137775"/>
            <a:ext cx="24447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ゴシック"/>
                <a:ea typeface="ＭＳ Ｐゴシック"/>
              </a:rPr>
              <a:t>％</a:t>
            </a:r>
          </a:p>
        </xdr:txBody>
      </xdr:sp>
      <xdr:sp macro="" textlink="">
        <xdr:nvSpPr>
          <xdr:cNvPr id="5129" name="Text Box 9"/>
          <xdr:cNvSpPr txBox="1">
            <a:spLocks noChangeArrowheads="1"/>
          </xdr:cNvSpPr>
        </xdr:nvSpPr>
        <xdr:spPr bwMode="auto">
          <a:xfrm>
            <a:off x="8007350" y="10137775"/>
            <a:ext cx="24447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ゴシック"/>
                <a:ea typeface="ＭＳ Ｐゴシック"/>
              </a:rPr>
              <a:t>％</a:t>
            </a:r>
          </a:p>
        </xdr:txBody>
      </xdr:sp>
      <xdr:sp macro="" textlink="">
        <xdr:nvSpPr>
          <xdr:cNvPr id="5130" name="Text Box 10"/>
          <xdr:cNvSpPr txBox="1">
            <a:spLocks noChangeArrowheads="1"/>
          </xdr:cNvSpPr>
        </xdr:nvSpPr>
        <xdr:spPr bwMode="auto">
          <a:xfrm>
            <a:off x="8820150" y="10137775"/>
            <a:ext cx="24447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ゴシック"/>
                <a:ea typeface="ＭＳ Ｐゴシック"/>
              </a:rPr>
              <a:t>％</a:t>
            </a:r>
          </a:p>
        </xdr:txBody>
      </xdr:sp>
      <xdr:sp macro="" textlink="">
        <xdr:nvSpPr>
          <xdr:cNvPr id="5131" name="Text Box 11"/>
          <xdr:cNvSpPr txBox="1">
            <a:spLocks noChangeArrowheads="1"/>
          </xdr:cNvSpPr>
        </xdr:nvSpPr>
        <xdr:spPr bwMode="auto">
          <a:xfrm>
            <a:off x="7458075" y="11661775"/>
            <a:ext cx="126682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動力光熱費算入額</a:t>
            </a:r>
          </a:p>
        </xdr:txBody>
      </xdr:sp>
      <xdr:sp macro="" textlink="">
        <xdr:nvSpPr>
          <xdr:cNvPr id="5132" name="Text Box 12"/>
          <xdr:cNvSpPr txBox="1">
            <a:spLocks noChangeArrowheads="1"/>
          </xdr:cNvSpPr>
        </xdr:nvSpPr>
        <xdr:spPr bwMode="auto">
          <a:xfrm>
            <a:off x="1174750" y="7175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33" name="Text Box 13"/>
          <xdr:cNvSpPr txBox="1">
            <a:spLocks noChangeArrowheads="1"/>
          </xdr:cNvSpPr>
        </xdr:nvSpPr>
        <xdr:spPr bwMode="auto">
          <a:xfrm>
            <a:off x="2038350" y="7175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34" name="Text Box 14"/>
          <xdr:cNvSpPr txBox="1">
            <a:spLocks noChangeArrowheads="1"/>
          </xdr:cNvSpPr>
        </xdr:nvSpPr>
        <xdr:spPr bwMode="auto">
          <a:xfrm>
            <a:off x="2901950" y="7175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35" name="Text Box 15"/>
          <xdr:cNvSpPr txBox="1">
            <a:spLocks noChangeArrowheads="1"/>
          </xdr:cNvSpPr>
        </xdr:nvSpPr>
        <xdr:spPr bwMode="auto">
          <a:xfrm>
            <a:off x="3765550" y="7175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36" name="Text Box 16"/>
          <xdr:cNvSpPr txBox="1">
            <a:spLocks noChangeArrowheads="1"/>
          </xdr:cNvSpPr>
        </xdr:nvSpPr>
        <xdr:spPr bwMode="auto">
          <a:xfrm>
            <a:off x="4629150" y="7175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37" name="Text Box 17"/>
          <xdr:cNvSpPr txBox="1">
            <a:spLocks noChangeArrowheads="1"/>
          </xdr:cNvSpPr>
        </xdr:nvSpPr>
        <xdr:spPr bwMode="auto">
          <a:xfrm>
            <a:off x="5492750" y="7175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38" name="Text Box 18"/>
          <xdr:cNvSpPr txBox="1">
            <a:spLocks noChangeArrowheads="1"/>
          </xdr:cNvSpPr>
        </xdr:nvSpPr>
        <xdr:spPr bwMode="auto">
          <a:xfrm>
            <a:off x="6356350" y="7175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39" name="Text Box 19"/>
          <xdr:cNvSpPr txBox="1">
            <a:spLocks noChangeArrowheads="1"/>
          </xdr:cNvSpPr>
        </xdr:nvSpPr>
        <xdr:spPr bwMode="auto">
          <a:xfrm>
            <a:off x="7194550" y="7175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40" name="Text Box 20"/>
          <xdr:cNvSpPr txBox="1">
            <a:spLocks noChangeArrowheads="1"/>
          </xdr:cNvSpPr>
        </xdr:nvSpPr>
        <xdr:spPr bwMode="auto">
          <a:xfrm>
            <a:off x="8007350" y="7175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41" name="Text Box 21"/>
          <xdr:cNvSpPr txBox="1">
            <a:spLocks noChangeArrowheads="1"/>
          </xdr:cNvSpPr>
        </xdr:nvSpPr>
        <xdr:spPr bwMode="auto">
          <a:xfrm>
            <a:off x="8820150" y="7175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42" name="Text Box 22"/>
          <xdr:cNvSpPr txBox="1">
            <a:spLocks noChangeArrowheads="1"/>
          </xdr:cNvSpPr>
        </xdr:nvSpPr>
        <xdr:spPr bwMode="auto">
          <a:xfrm>
            <a:off x="1174750" y="14414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43" name="Text Box 23"/>
          <xdr:cNvSpPr txBox="1">
            <a:spLocks noChangeArrowheads="1"/>
          </xdr:cNvSpPr>
        </xdr:nvSpPr>
        <xdr:spPr bwMode="auto">
          <a:xfrm>
            <a:off x="2038350" y="14414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44" name="Text Box 24"/>
          <xdr:cNvSpPr txBox="1">
            <a:spLocks noChangeArrowheads="1"/>
          </xdr:cNvSpPr>
        </xdr:nvSpPr>
        <xdr:spPr bwMode="auto">
          <a:xfrm>
            <a:off x="2901950" y="14414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45" name="Text Box 25"/>
          <xdr:cNvSpPr txBox="1">
            <a:spLocks noChangeArrowheads="1"/>
          </xdr:cNvSpPr>
        </xdr:nvSpPr>
        <xdr:spPr bwMode="auto">
          <a:xfrm>
            <a:off x="3765550" y="14414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46" name="Text Box 26"/>
          <xdr:cNvSpPr txBox="1">
            <a:spLocks noChangeArrowheads="1"/>
          </xdr:cNvSpPr>
        </xdr:nvSpPr>
        <xdr:spPr bwMode="auto">
          <a:xfrm>
            <a:off x="4629150" y="14414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47" name="Text Box 27"/>
          <xdr:cNvSpPr txBox="1">
            <a:spLocks noChangeArrowheads="1"/>
          </xdr:cNvSpPr>
        </xdr:nvSpPr>
        <xdr:spPr bwMode="auto">
          <a:xfrm>
            <a:off x="5492750" y="14414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48" name="Text Box 28"/>
          <xdr:cNvSpPr txBox="1">
            <a:spLocks noChangeArrowheads="1"/>
          </xdr:cNvSpPr>
        </xdr:nvSpPr>
        <xdr:spPr bwMode="auto">
          <a:xfrm>
            <a:off x="6356350" y="14414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49" name="Text Box 29"/>
          <xdr:cNvSpPr txBox="1">
            <a:spLocks noChangeArrowheads="1"/>
          </xdr:cNvSpPr>
        </xdr:nvSpPr>
        <xdr:spPr bwMode="auto">
          <a:xfrm>
            <a:off x="7194550" y="14414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50" name="Text Box 30"/>
          <xdr:cNvSpPr txBox="1">
            <a:spLocks noChangeArrowheads="1"/>
          </xdr:cNvSpPr>
        </xdr:nvSpPr>
        <xdr:spPr bwMode="auto">
          <a:xfrm>
            <a:off x="8007350" y="14414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51" name="Text Box 31"/>
          <xdr:cNvSpPr txBox="1">
            <a:spLocks noChangeArrowheads="1"/>
          </xdr:cNvSpPr>
        </xdr:nvSpPr>
        <xdr:spPr bwMode="auto">
          <a:xfrm>
            <a:off x="8820150" y="14414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52" name="Text Box 32"/>
          <xdr:cNvSpPr txBox="1">
            <a:spLocks noChangeArrowheads="1"/>
          </xdr:cNvSpPr>
        </xdr:nvSpPr>
        <xdr:spPr bwMode="auto">
          <a:xfrm>
            <a:off x="1174750" y="2165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53" name="Text Box 33"/>
          <xdr:cNvSpPr txBox="1">
            <a:spLocks noChangeArrowheads="1"/>
          </xdr:cNvSpPr>
        </xdr:nvSpPr>
        <xdr:spPr bwMode="auto">
          <a:xfrm>
            <a:off x="2038350" y="2165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54" name="Text Box 34"/>
          <xdr:cNvSpPr txBox="1">
            <a:spLocks noChangeArrowheads="1"/>
          </xdr:cNvSpPr>
        </xdr:nvSpPr>
        <xdr:spPr bwMode="auto">
          <a:xfrm>
            <a:off x="2901950" y="2165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55" name="Text Box 35"/>
          <xdr:cNvSpPr txBox="1">
            <a:spLocks noChangeArrowheads="1"/>
          </xdr:cNvSpPr>
        </xdr:nvSpPr>
        <xdr:spPr bwMode="auto">
          <a:xfrm>
            <a:off x="3765550" y="2165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56" name="Text Box 36"/>
          <xdr:cNvSpPr txBox="1">
            <a:spLocks noChangeArrowheads="1"/>
          </xdr:cNvSpPr>
        </xdr:nvSpPr>
        <xdr:spPr bwMode="auto">
          <a:xfrm>
            <a:off x="4629150" y="2165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57" name="Text Box 37"/>
          <xdr:cNvSpPr txBox="1">
            <a:spLocks noChangeArrowheads="1"/>
          </xdr:cNvSpPr>
        </xdr:nvSpPr>
        <xdr:spPr bwMode="auto">
          <a:xfrm>
            <a:off x="5492750" y="2165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58" name="Text Box 38"/>
          <xdr:cNvSpPr txBox="1">
            <a:spLocks noChangeArrowheads="1"/>
          </xdr:cNvSpPr>
        </xdr:nvSpPr>
        <xdr:spPr bwMode="auto">
          <a:xfrm>
            <a:off x="6356350" y="2165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59" name="Text Box 39"/>
          <xdr:cNvSpPr txBox="1">
            <a:spLocks noChangeArrowheads="1"/>
          </xdr:cNvSpPr>
        </xdr:nvSpPr>
        <xdr:spPr bwMode="auto">
          <a:xfrm>
            <a:off x="7194550" y="21653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60" name="Text Box 40"/>
          <xdr:cNvSpPr txBox="1">
            <a:spLocks noChangeArrowheads="1"/>
          </xdr:cNvSpPr>
        </xdr:nvSpPr>
        <xdr:spPr bwMode="auto">
          <a:xfrm>
            <a:off x="8007350" y="21653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61" name="Text Box 41"/>
          <xdr:cNvSpPr txBox="1">
            <a:spLocks noChangeArrowheads="1"/>
          </xdr:cNvSpPr>
        </xdr:nvSpPr>
        <xdr:spPr bwMode="auto">
          <a:xfrm>
            <a:off x="8820150" y="21653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62" name="Text Box 42"/>
          <xdr:cNvSpPr txBox="1">
            <a:spLocks noChangeArrowheads="1"/>
          </xdr:cNvSpPr>
        </xdr:nvSpPr>
        <xdr:spPr bwMode="auto">
          <a:xfrm>
            <a:off x="1174750" y="28892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63" name="Text Box 43"/>
          <xdr:cNvSpPr txBox="1">
            <a:spLocks noChangeArrowheads="1"/>
          </xdr:cNvSpPr>
        </xdr:nvSpPr>
        <xdr:spPr bwMode="auto">
          <a:xfrm>
            <a:off x="2038350" y="28892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64" name="Text Box 44"/>
          <xdr:cNvSpPr txBox="1">
            <a:spLocks noChangeArrowheads="1"/>
          </xdr:cNvSpPr>
        </xdr:nvSpPr>
        <xdr:spPr bwMode="auto">
          <a:xfrm>
            <a:off x="2901950" y="28892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65" name="Text Box 45"/>
          <xdr:cNvSpPr txBox="1">
            <a:spLocks noChangeArrowheads="1"/>
          </xdr:cNvSpPr>
        </xdr:nvSpPr>
        <xdr:spPr bwMode="auto">
          <a:xfrm>
            <a:off x="3765550" y="28892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66" name="Text Box 46"/>
          <xdr:cNvSpPr txBox="1">
            <a:spLocks noChangeArrowheads="1"/>
          </xdr:cNvSpPr>
        </xdr:nvSpPr>
        <xdr:spPr bwMode="auto">
          <a:xfrm>
            <a:off x="4629150" y="28892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67" name="Text Box 47"/>
          <xdr:cNvSpPr txBox="1">
            <a:spLocks noChangeArrowheads="1"/>
          </xdr:cNvSpPr>
        </xdr:nvSpPr>
        <xdr:spPr bwMode="auto">
          <a:xfrm>
            <a:off x="5492750" y="28892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68" name="Text Box 48"/>
          <xdr:cNvSpPr txBox="1">
            <a:spLocks noChangeArrowheads="1"/>
          </xdr:cNvSpPr>
        </xdr:nvSpPr>
        <xdr:spPr bwMode="auto">
          <a:xfrm>
            <a:off x="6356350" y="28892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69" name="Text Box 49"/>
          <xdr:cNvSpPr txBox="1">
            <a:spLocks noChangeArrowheads="1"/>
          </xdr:cNvSpPr>
        </xdr:nvSpPr>
        <xdr:spPr bwMode="auto">
          <a:xfrm>
            <a:off x="7194550" y="28892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70" name="Text Box 50"/>
          <xdr:cNvSpPr txBox="1">
            <a:spLocks noChangeArrowheads="1"/>
          </xdr:cNvSpPr>
        </xdr:nvSpPr>
        <xdr:spPr bwMode="auto">
          <a:xfrm>
            <a:off x="8007350" y="28892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71" name="Text Box 51"/>
          <xdr:cNvSpPr txBox="1">
            <a:spLocks noChangeArrowheads="1"/>
          </xdr:cNvSpPr>
        </xdr:nvSpPr>
        <xdr:spPr bwMode="auto">
          <a:xfrm>
            <a:off x="8820150" y="28892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72" name="Text Box 52"/>
          <xdr:cNvSpPr txBox="1">
            <a:spLocks noChangeArrowheads="1"/>
          </xdr:cNvSpPr>
        </xdr:nvSpPr>
        <xdr:spPr bwMode="auto">
          <a:xfrm>
            <a:off x="1174750" y="36131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73" name="Text Box 53"/>
          <xdr:cNvSpPr txBox="1">
            <a:spLocks noChangeArrowheads="1"/>
          </xdr:cNvSpPr>
        </xdr:nvSpPr>
        <xdr:spPr bwMode="auto">
          <a:xfrm>
            <a:off x="2038350" y="36131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74" name="Text Box 54"/>
          <xdr:cNvSpPr txBox="1">
            <a:spLocks noChangeArrowheads="1"/>
          </xdr:cNvSpPr>
        </xdr:nvSpPr>
        <xdr:spPr bwMode="auto">
          <a:xfrm>
            <a:off x="2901950" y="36131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75" name="Text Box 55"/>
          <xdr:cNvSpPr txBox="1">
            <a:spLocks noChangeArrowheads="1"/>
          </xdr:cNvSpPr>
        </xdr:nvSpPr>
        <xdr:spPr bwMode="auto">
          <a:xfrm>
            <a:off x="3765550" y="36131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76" name="Text Box 56"/>
          <xdr:cNvSpPr txBox="1">
            <a:spLocks noChangeArrowheads="1"/>
          </xdr:cNvSpPr>
        </xdr:nvSpPr>
        <xdr:spPr bwMode="auto">
          <a:xfrm>
            <a:off x="4629150" y="36131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77" name="Text Box 57"/>
          <xdr:cNvSpPr txBox="1">
            <a:spLocks noChangeArrowheads="1"/>
          </xdr:cNvSpPr>
        </xdr:nvSpPr>
        <xdr:spPr bwMode="auto">
          <a:xfrm>
            <a:off x="5492750" y="36131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78" name="Text Box 58"/>
          <xdr:cNvSpPr txBox="1">
            <a:spLocks noChangeArrowheads="1"/>
          </xdr:cNvSpPr>
        </xdr:nvSpPr>
        <xdr:spPr bwMode="auto">
          <a:xfrm>
            <a:off x="6356350" y="36131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79" name="Text Box 59"/>
          <xdr:cNvSpPr txBox="1">
            <a:spLocks noChangeArrowheads="1"/>
          </xdr:cNvSpPr>
        </xdr:nvSpPr>
        <xdr:spPr bwMode="auto">
          <a:xfrm>
            <a:off x="7194550" y="36131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80" name="Text Box 60"/>
          <xdr:cNvSpPr txBox="1">
            <a:spLocks noChangeArrowheads="1"/>
          </xdr:cNvSpPr>
        </xdr:nvSpPr>
        <xdr:spPr bwMode="auto">
          <a:xfrm>
            <a:off x="8007350" y="36131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81" name="Text Box 61"/>
          <xdr:cNvSpPr txBox="1">
            <a:spLocks noChangeArrowheads="1"/>
          </xdr:cNvSpPr>
        </xdr:nvSpPr>
        <xdr:spPr bwMode="auto">
          <a:xfrm>
            <a:off x="8820150" y="36131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82" name="Text Box 62"/>
          <xdr:cNvSpPr txBox="1">
            <a:spLocks noChangeArrowheads="1"/>
          </xdr:cNvSpPr>
        </xdr:nvSpPr>
        <xdr:spPr bwMode="auto">
          <a:xfrm>
            <a:off x="1174750" y="43370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83" name="Text Box 63"/>
          <xdr:cNvSpPr txBox="1">
            <a:spLocks noChangeArrowheads="1"/>
          </xdr:cNvSpPr>
        </xdr:nvSpPr>
        <xdr:spPr bwMode="auto">
          <a:xfrm>
            <a:off x="2038350" y="43370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84" name="Text Box 64"/>
          <xdr:cNvSpPr txBox="1">
            <a:spLocks noChangeArrowheads="1"/>
          </xdr:cNvSpPr>
        </xdr:nvSpPr>
        <xdr:spPr bwMode="auto">
          <a:xfrm>
            <a:off x="2901950" y="43370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85" name="Text Box 65"/>
          <xdr:cNvSpPr txBox="1">
            <a:spLocks noChangeArrowheads="1"/>
          </xdr:cNvSpPr>
        </xdr:nvSpPr>
        <xdr:spPr bwMode="auto">
          <a:xfrm>
            <a:off x="3765550" y="43370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86" name="Text Box 66"/>
          <xdr:cNvSpPr txBox="1">
            <a:spLocks noChangeArrowheads="1"/>
          </xdr:cNvSpPr>
        </xdr:nvSpPr>
        <xdr:spPr bwMode="auto">
          <a:xfrm>
            <a:off x="4629150" y="43370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87" name="Text Box 67"/>
          <xdr:cNvSpPr txBox="1">
            <a:spLocks noChangeArrowheads="1"/>
          </xdr:cNvSpPr>
        </xdr:nvSpPr>
        <xdr:spPr bwMode="auto">
          <a:xfrm>
            <a:off x="5492750" y="43370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88" name="Text Box 68"/>
          <xdr:cNvSpPr txBox="1">
            <a:spLocks noChangeArrowheads="1"/>
          </xdr:cNvSpPr>
        </xdr:nvSpPr>
        <xdr:spPr bwMode="auto">
          <a:xfrm>
            <a:off x="6356350" y="43370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89" name="Text Box 69"/>
          <xdr:cNvSpPr txBox="1">
            <a:spLocks noChangeArrowheads="1"/>
          </xdr:cNvSpPr>
        </xdr:nvSpPr>
        <xdr:spPr bwMode="auto">
          <a:xfrm>
            <a:off x="7194550" y="43370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90" name="Text Box 70"/>
          <xdr:cNvSpPr txBox="1">
            <a:spLocks noChangeArrowheads="1"/>
          </xdr:cNvSpPr>
        </xdr:nvSpPr>
        <xdr:spPr bwMode="auto">
          <a:xfrm>
            <a:off x="8007350" y="43370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91" name="Text Box 71"/>
          <xdr:cNvSpPr txBox="1">
            <a:spLocks noChangeArrowheads="1"/>
          </xdr:cNvSpPr>
        </xdr:nvSpPr>
        <xdr:spPr bwMode="auto">
          <a:xfrm>
            <a:off x="8820150" y="43370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92" name="Text Box 72"/>
          <xdr:cNvSpPr txBox="1">
            <a:spLocks noChangeArrowheads="1"/>
          </xdr:cNvSpPr>
        </xdr:nvSpPr>
        <xdr:spPr bwMode="auto">
          <a:xfrm>
            <a:off x="1174750" y="50609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93" name="Text Box 73"/>
          <xdr:cNvSpPr txBox="1">
            <a:spLocks noChangeArrowheads="1"/>
          </xdr:cNvSpPr>
        </xdr:nvSpPr>
        <xdr:spPr bwMode="auto">
          <a:xfrm>
            <a:off x="2038350" y="50609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94" name="Text Box 74"/>
          <xdr:cNvSpPr txBox="1">
            <a:spLocks noChangeArrowheads="1"/>
          </xdr:cNvSpPr>
        </xdr:nvSpPr>
        <xdr:spPr bwMode="auto">
          <a:xfrm>
            <a:off x="2901950" y="50609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95" name="Text Box 75"/>
          <xdr:cNvSpPr txBox="1">
            <a:spLocks noChangeArrowheads="1"/>
          </xdr:cNvSpPr>
        </xdr:nvSpPr>
        <xdr:spPr bwMode="auto">
          <a:xfrm>
            <a:off x="3765550" y="50609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96" name="Text Box 76"/>
          <xdr:cNvSpPr txBox="1">
            <a:spLocks noChangeArrowheads="1"/>
          </xdr:cNvSpPr>
        </xdr:nvSpPr>
        <xdr:spPr bwMode="auto">
          <a:xfrm>
            <a:off x="4629150" y="50609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97" name="Text Box 77"/>
          <xdr:cNvSpPr txBox="1">
            <a:spLocks noChangeArrowheads="1"/>
          </xdr:cNvSpPr>
        </xdr:nvSpPr>
        <xdr:spPr bwMode="auto">
          <a:xfrm>
            <a:off x="5492750" y="50609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98" name="Text Box 78"/>
          <xdr:cNvSpPr txBox="1">
            <a:spLocks noChangeArrowheads="1"/>
          </xdr:cNvSpPr>
        </xdr:nvSpPr>
        <xdr:spPr bwMode="auto">
          <a:xfrm>
            <a:off x="6356350" y="50609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199" name="Text Box 79"/>
          <xdr:cNvSpPr txBox="1">
            <a:spLocks noChangeArrowheads="1"/>
          </xdr:cNvSpPr>
        </xdr:nvSpPr>
        <xdr:spPr bwMode="auto">
          <a:xfrm>
            <a:off x="7194550" y="50609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00" name="Text Box 80"/>
          <xdr:cNvSpPr txBox="1">
            <a:spLocks noChangeArrowheads="1"/>
          </xdr:cNvSpPr>
        </xdr:nvSpPr>
        <xdr:spPr bwMode="auto">
          <a:xfrm>
            <a:off x="8007350" y="50609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01" name="Text Box 81"/>
          <xdr:cNvSpPr txBox="1">
            <a:spLocks noChangeArrowheads="1"/>
          </xdr:cNvSpPr>
        </xdr:nvSpPr>
        <xdr:spPr bwMode="auto">
          <a:xfrm>
            <a:off x="8820150" y="50609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02" name="Text Box 82"/>
          <xdr:cNvSpPr txBox="1">
            <a:spLocks noChangeArrowheads="1"/>
          </xdr:cNvSpPr>
        </xdr:nvSpPr>
        <xdr:spPr bwMode="auto">
          <a:xfrm>
            <a:off x="1174750" y="57848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03" name="Text Box 83"/>
          <xdr:cNvSpPr txBox="1">
            <a:spLocks noChangeArrowheads="1"/>
          </xdr:cNvSpPr>
        </xdr:nvSpPr>
        <xdr:spPr bwMode="auto">
          <a:xfrm>
            <a:off x="2038350" y="57848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04" name="Text Box 84"/>
          <xdr:cNvSpPr txBox="1">
            <a:spLocks noChangeArrowheads="1"/>
          </xdr:cNvSpPr>
        </xdr:nvSpPr>
        <xdr:spPr bwMode="auto">
          <a:xfrm>
            <a:off x="2901950" y="57848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05" name="Text Box 85"/>
          <xdr:cNvSpPr txBox="1">
            <a:spLocks noChangeArrowheads="1"/>
          </xdr:cNvSpPr>
        </xdr:nvSpPr>
        <xdr:spPr bwMode="auto">
          <a:xfrm>
            <a:off x="3765550" y="57848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06" name="Text Box 86"/>
          <xdr:cNvSpPr txBox="1">
            <a:spLocks noChangeArrowheads="1"/>
          </xdr:cNvSpPr>
        </xdr:nvSpPr>
        <xdr:spPr bwMode="auto">
          <a:xfrm>
            <a:off x="4629150" y="57848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07" name="Text Box 87"/>
          <xdr:cNvSpPr txBox="1">
            <a:spLocks noChangeArrowheads="1"/>
          </xdr:cNvSpPr>
        </xdr:nvSpPr>
        <xdr:spPr bwMode="auto">
          <a:xfrm>
            <a:off x="5492750" y="57848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08" name="Text Box 88"/>
          <xdr:cNvSpPr txBox="1">
            <a:spLocks noChangeArrowheads="1"/>
          </xdr:cNvSpPr>
        </xdr:nvSpPr>
        <xdr:spPr bwMode="auto">
          <a:xfrm>
            <a:off x="6356350" y="57848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09" name="Text Box 89"/>
          <xdr:cNvSpPr txBox="1">
            <a:spLocks noChangeArrowheads="1"/>
          </xdr:cNvSpPr>
        </xdr:nvSpPr>
        <xdr:spPr bwMode="auto">
          <a:xfrm>
            <a:off x="7194550" y="57848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10" name="Text Box 90"/>
          <xdr:cNvSpPr txBox="1">
            <a:spLocks noChangeArrowheads="1"/>
          </xdr:cNvSpPr>
        </xdr:nvSpPr>
        <xdr:spPr bwMode="auto">
          <a:xfrm>
            <a:off x="8007350" y="57848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11" name="Text Box 91"/>
          <xdr:cNvSpPr txBox="1">
            <a:spLocks noChangeArrowheads="1"/>
          </xdr:cNvSpPr>
        </xdr:nvSpPr>
        <xdr:spPr bwMode="auto">
          <a:xfrm>
            <a:off x="8820150" y="57848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12" name="Text Box 92"/>
          <xdr:cNvSpPr txBox="1">
            <a:spLocks noChangeArrowheads="1"/>
          </xdr:cNvSpPr>
        </xdr:nvSpPr>
        <xdr:spPr bwMode="auto">
          <a:xfrm>
            <a:off x="1174750" y="65087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13" name="Text Box 93"/>
          <xdr:cNvSpPr txBox="1">
            <a:spLocks noChangeArrowheads="1"/>
          </xdr:cNvSpPr>
        </xdr:nvSpPr>
        <xdr:spPr bwMode="auto">
          <a:xfrm>
            <a:off x="2038350" y="65087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14" name="Text Box 94"/>
          <xdr:cNvSpPr txBox="1">
            <a:spLocks noChangeArrowheads="1"/>
          </xdr:cNvSpPr>
        </xdr:nvSpPr>
        <xdr:spPr bwMode="auto">
          <a:xfrm>
            <a:off x="2901950" y="65087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15" name="Text Box 95"/>
          <xdr:cNvSpPr txBox="1">
            <a:spLocks noChangeArrowheads="1"/>
          </xdr:cNvSpPr>
        </xdr:nvSpPr>
        <xdr:spPr bwMode="auto">
          <a:xfrm>
            <a:off x="3765550" y="65087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16" name="Text Box 96"/>
          <xdr:cNvSpPr txBox="1">
            <a:spLocks noChangeArrowheads="1"/>
          </xdr:cNvSpPr>
        </xdr:nvSpPr>
        <xdr:spPr bwMode="auto">
          <a:xfrm>
            <a:off x="4629150" y="65087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17" name="Text Box 97"/>
          <xdr:cNvSpPr txBox="1">
            <a:spLocks noChangeArrowheads="1"/>
          </xdr:cNvSpPr>
        </xdr:nvSpPr>
        <xdr:spPr bwMode="auto">
          <a:xfrm>
            <a:off x="5492750" y="65087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18" name="Text Box 98"/>
          <xdr:cNvSpPr txBox="1">
            <a:spLocks noChangeArrowheads="1"/>
          </xdr:cNvSpPr>
        </xdr:nvSpPr>
        <xdr:spPr bwMode="auto">
          <a:xfrm>
            <a:off x="6356350" y="65087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19" name="Text Box 99"/>
          <xdr:cNvSpPr txBox="1">
            <a:spLocks noChangeArrowheads="1"/>
          </xdr:cNvSpPr>
        </xdr:nvSpPr>
        <xdr:spPr bwMode="auto">
          <a:xfrm>
            <a:off x="7194550" y="65087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20" name="Text Box 100"/>
          <xdr:cNvSpPr txBox="1">
            <a:spLocks noChangeArrowheads="1"/>
          </xdr:cNvSpPr>
        </xdr:nvSpPr>
        <xdr:spPr bwMode="auto">
          <a:xfrm>
            <a:off x="8007350" y="65087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21" name="Text Box 101"/>
          <xdr:cNvSpPr txBox="1">
            <a:spLocks noChangeArrowheads="1"/>
          </xdr:cNvSpPr>
        </xdr:nvSpPr>
        <xdr:spPr bwMode="auto">
          <a:xfrm>
            <a:off x="8820150" y="65087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22" name="Text Box 102"/>
          <xdr:cNvSpPr txBox="1">
            <a:spLocks noChangeArrowheads="1"/>
          </xdr:cNvSpPr>
        </xdr:nvSpPr>
        <xdr:spPr bwMode="auto">
          <a:xfrm>
            <a:off x="1174750" y="72326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23" name="Text Box 103"/>
          <xdr:cNvSpPr txBox="1">
            <a:spLocks noChangeArrowheads="1"/>
          </xdr:cNvSpPr>
        </xdr:nvSpPr>
        <xdr:spPr bwMode="auto">
          <a:xfrm>
            <a:off x="2038350" y="72326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24" name="Text Box 104"/>
          <xdr:cNvSpPr txBox="1">
            <a:spLocks noChangeArrowheads="1"/>
          </xdr:cNvSpPr>
        </xdr:nvSpPr>
        <xdr:spPr bwMode="auto">
          <a:xfrm>
            <a:off x="2901950" y="72326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25" name="Text Box 105"/>
          <xdr:cNvSpPr txBox="1">
            <a:spLocks noChangeArrowheads="1"/>
          </xdr:cNvSpPr>
        </xdr:nvSpPr>
        <xdr:spPr bwMode="auto">
          <a:xfrm>
            <a:off x="3765550" y="72326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26" name="Text Box 106"/>
          <xdr:cNvSpPr txBox="1">
            <a:spLocks noChangeArrowheads="1"/>
          </xdr:cNvSpPr>
        </xdr:nvSpPr>
        <xdr:spPr bwMode="auto">
          <a:xfrm>
            <a:off x="4629150" y="72326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27" name="Text Box 107"/>
          <xdr:cNvSpPr txBox="1">
            <a:spLocks noChangeArrowheads="1"/>
          </xdr:cNvSpPr>
        </xdr:nvSpPr>
        <xdr:spPr bwMode="auto">
          <a:xfrm>
            <a:off x="5492750" y="72326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28" name="Text Box 108"/>
          <xdr:cNvSpPr txBox="1">
            <a:spLocks noChangeArrowheads="1"/>
          </xdr:cNvSpPr>
        </xdr:nvSpPr>
        <xdr:spPr bwMode="auto">
          <a:xfrm>
            <a:off x="6356350" y="72326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29" name="Text Box 109"/>
          <xdr:cNvSpPr txBox="1">
            <a:spLocks noChangeArrowheads="1"/>
          </xdr:cNvSpPr>
        </xdr:nvSpPr>
        <xdr:spPr bwMode="auto">
          <a:xfrm>
            <a:off x="7194550" y="72326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30" name="Text Box 110"/>
          <xdr:cNvSpPr txBox="1">
            <a:spLocks noChangeArrowheads="1"/>
          </xdr:cNvSpPr>
        </xdr:nvSpPr>
        <xdr:spPr bwMode="auto">
          <a:xfrm>
            <a:off x="8007350" y="72326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31" name="Text Box 111"/>
          <xdr:cNvSpPr txBox="1">
            <a:spLocks noChangeArrowheads="1"/>
          </xdr:cNvSpPr>
        </xdr:nvSpPr>
        <xdr:spPr bwMode="auto">
          <a:xfrm>
            <a:off x="8820150" y="72326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32" name="Text Box 112"/>
          <xdr:cNvSpPr txBox="1">
            <a:spLocks noChangeArrowheads="1"/>
          </xdr:cNvSpPr>
        </xdr:nvSpPr>
        <xdr:spPr bwMode="auto">
          <a:xfrm>
            <a:off x="1174750" y="79565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33" name="Text Box 113"/>
          <xdr:cNvSpPr txBox="1">
            <a:spLocks noChangeArrowheads="1"/>
          </xdr:cNvSpPr>
        </xdr:nvSpPr>
        <xdr:spPr bwMode="auto">
          <a:xfrm>
            <a:off x="2038350" y="79565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34" name="Text Box 114"/>
          <xdr:cNvSpPr txBox="1">
            <a:spLocks noChangeArrowheads="1"/>
          </xdr:cNvSpPr>
        </xdr:nvSpPr>
        <xdr:spPr bwMode="auto">
          <a:xfrm>
            <a:off x="2901950" y="79565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35" name="Text Box 115"/>
          <xdr:cNvSpPr txBox="1">
            <a:spLocks noChangeArrowheads="1"/>
          </xdr:cNvSpPr>
        </xdr:nvSpPr>
        <xdr:spPr bwMode="auto">
          <a:xfrm>
            <a:off x="3765550" y="79565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36" name="Text Box 116"/>
          <xdr:cNvSpPr txBox="1">
            <a:spLocks noChangeArrowheads="1"/>
          </xdr:cNvSpPr>
        </xdr:nvSpPr>
        <xdr:spPr bwMode="auto">
          <a:xfrm>
            <a:off x="4629150" y="79565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37" name="Text Box 117"/>
          <xdr:cNvSpPr txBox="1">
            <a:spLocks noChangeArrowheads="1"/>
          </xdr:cNvSpPr>
        </xdr:nvSpPr>
        <xdr:spPr bwMode="auto">
          <a:xfrm>
            <a:off x="5492750" y="79565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38" name="Text Box 118"/>
          <xdr:cNvSpPr txBox="1">
            <a:spLocks noChangeArrowheads="1"/>
          </xdr:cNvSpPr>
        </xdr:nvSpPr>
        <xdr:spPr bwMode="auto">
          <a:xfrm>
            <a:off x="6356350" y="79565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39" name="Text Box 119"/>
          <xdr:cNvSpPr txBox="1">
            <a:spLocks noChangeArrowheads="1"/>
          </xdr:cNvSpPr>
        </xdr:nvSpPr>
        <xdr:spPr bwMode="auto">
          <a:xfrm>
            <a:off x="7194550" y="79565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40" name="Text Box 120"/>
          <xdr:cNvSpPr txBox="1">
            <a:spLocks noChangeArrowheads="1"/>
          </xdr:cNvSpPr>
        </xdr:nvSpPr>
        <xdr:spPr bwMode="auto">
          <a:xfrm>
            <a:off x="8007350" y="79565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41" name="Text Box 121"/>
          <xdr:cNvSpPr txBox="1">
            <a:spLocks noChangeArrowheads="1"/>
          </xdr:cNvSpPr>
        </xdr:nvSpPr>
        <xdr:spPr bwMode="auto">
          <a:xfrm>
            <a:off x="8820150" y="79565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42" name="Text Box 122"/>
          <xdr:cNvSpPr txBox="1">
            <a:spLocks noChangeArrowheads="1"/>
          </xdr:cNvSpPr>
        </xdr:nvSpPr>
        <xdr:spPr bwMode="auto">
          <a:xfrm>
            <a:off x="1174750" y="86804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43" name="Text Box 123"/>
          <xdr:cNvSpPr txBox="1">
            <a:spLocks noChangeArrowheads="1"/>
          </xdr:cNvSpPr>
        </xdr:nvSpPr>
        <xdr:spPr bwMode="auto">
          <a:xfrm>
            <a:off x="2038350" y="86804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44" name="Text Box 124"/>
          <xdr:cNvSpPr txBox="1">
            <a:spLocks noChangeArrowheads="1"/>
          </xdr:cNvSpPr>
        </xdr:nvSpPr>
        <xdr:spPr bwMode="auto">
          <a:xfrm>
            <a:off x="2901950" y="86804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45" name="Text Box 125"/>
          <xdr:cNvSpPr txBox="1">
            <a:spLocks noChangeArrowheads="1"/>
          </xdr:cNvSpPr>
        </xdr:nvSpPr>
        <xdr:spPr bwMode="auto">
          <a:xfrm>
            <a:off x="3765550" y="86804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46" name="Text Box 126"/>
          <xdr:cNvSpPr txBox="1">
            <a:spLocks noChangeArrowheads="1"/>
          </xdr:cNvSpPr>
        </xdr:nvSpPr>
        <xdr:spPr bwMode="auto">
          <a:xfrm>
            <a:off x="4629150" y="86804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47" name="Text Box 127"/>
          <xdr:cNvSpPr txBox="1">
            <a:spLocks noChangeArrowheads="1"/>
          </xdr:cNvSpPr>
        </xdr:nvSpPr>
        <xdr:spPr bwMode="auto">
          <a:xfrm>
            <a:off x="5492750" y="86804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48" name="Text Box 128"/>
          <xdr:cNvSpPr txBox="1">
            <a:spLocks noChangeArrowheads="1"/>
          </xdr:cNvSpPr>
        </xdr:nvSpPr>
        <xdr:spPr bwMode="auto">
          <a:xfrm>
            <a:off x="6356350" y="86804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49" name="Text Box 129"/>
          <xdr:cNvSpPr txBox="1">
            <a:spLocks noChangeArrowheads="1"/>
          </xdr:cNvSpPr>
        </xdr:nvSpPr>
        <xdr:spPr bwMode="auto">
          <a:xfrm>
            <a:off x="7194550" y="86804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50" name="Text Box 130"/>
          <xdr:cNvSpPr txBox="1">
            <a:spLocks noChangeArrowheads="1"/>
          </xdr:cNvSpPr>
        </xdr:nvSpPr>
        <xdr:spPr bwMode="auto">
          <a:xfrm>
            <a:off x="8007350" y="86804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51" name="Text Box 131"/>
          <xdr:cNvSpPr txBox="1">
            <a:spLocks noChangeArrowheads="1"/>
          </xdr:cNvSpPr>
        </xdr:nvSpPr>
        <xdr:spPr bwMode="auto">
          <a:xfrm>
            <a:off x="8820150" y="86804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52" name="Text Box 132"/>
          <xdr:cNvSpPr txBox="1">
            <a:spLocks noChangeArrowheads="1"/>
          </xdr:cNvSpPr>
        </xdr:nvSpPr>
        <xdr:spPr bwMode="auto">
          <a:xfrm>
            <a:off x="1174750" y="9404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53" name="Text Box 133"/>
          <xdr:cNvSpPr txBox="1">
            <a:spLocks noChangeArrowheads="1"/>
          </xdr:cNvSpPr>
        </xdr:nvSpPr>
        <xdr:spPr bwMode="auto">
          <a:xfrm>
            <a:off x="2038350" y="9404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54" name="Text Box 134"/>
          <xdr:cNvSpPr txBox="1">
            <a:spLocks noChangeArrowheads="1"/>
          </xdr:cNvSpPr>
        </xdr:nvSpPr>
        <xdr:spPr bwMode="auto">
          <a:xfrm>
            <a:off x="2901950" y="9404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55" name="Text Box 135"/>
          <xdr:cNvSpPr txBox="1">
            <a:spLocks noChangeArrowheads="1"/>
          </xdr:cNvSpPr>
        </xdr:nvSpPr>
        <xdr:spPr bwMode="auto">
          <a:xfrm>
            <a:off x="3765550" y="9404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56" name="Text Box 136"/>
          <xdr:cNvSpPr txBox="1">
            <a:spLocks noChangeArrowheads="1"/>
          </xdr:cNvSpPr>
        </xdr:nvSpPr>
        <xdr:spPr bwMode="auto">
          <a:xfrm>
            <a:off x="4629150" y="9404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57" name="Text Box 137"/>
          <xdr:cNvSpPr txBox="1">
            <a:spLocks noChangeArrowheads="1"/>
          </xdr:cNvSpPr>
        </xdr:nvSpPr>
        <xdr:spPr bwMode="auto">
          <a:xfrm>
            <a:off x="5492750" y="9404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58" name="Text Box 138"/>
          <xdr:cNvSpPr txBox="1">
            <a:spLocks noChangeArrowheads="1"/>
          </xdr:cNvSpPr>
        </xdr:nvSpPr>
        <xdr:spPr bwMode="auto">
          <a:xfrm>
            <a:off x="6356350" y="9404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59" name="Text Box 139"/>
          <xdr:cNvSpPr txBox="1">
            <a:spLocks noChangeArrowheads="1"/>
          </xdr:cNvSpPr>
        </xdr:nvSpPr>
        <xdr:spPr bwMode="auto">
          <a:xfrm>
            <a:off x="7194550" y="94043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60" name="Text Box 140"/>
          <xdr:cNvSpPr txBox="1">
            <a:spLocks noChangeArrowheads="1"/>
          </xdr:cNvSpPr>
        </xdr:nvSpPr>
        <xdr:spPr bwMode="auto">
          <a:xfrm>
            <a:off x="8007350" y="94043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61" name="Text Box 141"/>
          <xdr:cNvSpPr txBox="1">
            <a:spLocks noChangeArrowheads="1"/>
          </xdr:cNvSpPr>
        </xdr:nvSpPr>
        <xdr:spPr bwMode="auto">
          <a:xfrm>
            <a:off x="8820150" y="94043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62" name="Text Box 142"/>
          <xdr:cNvSpPr txBox="1">
            <a:spLocks noChangeArrowheads="1"/>
          </xdr:cNvSpPr>
        </xdr:nvSpPr>
        <xdr:spPr bwMode="auto">
          <a:xfrm>
            <a:off x="2038350" y="9404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63" name="Text Box 143"/>
          <xdr:cNvSpPr txBox="1">
            <a:spLocks noChangeArrowheads="1"/>
          </xdr:cNvSpPr>
        </xdr:nvSpPr>
        <xdr:spPr bwMode="auto">
          <a:xfrm>
            <a:off x="2901950" y="9404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64" name="Text Box 144"/>
          <xdr:cNvSpPr txBox="1">
            <a:spLocks noChangeArrowheads="1"/>
          </xdr:cNvSpPr>
        </xdr:nvSpPr>
        <xdr:spPr bwMode="auto">
          <a:xfrm>
            <a:off x="3765550" y="9404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65" name="Text Box 145"/>
          <xdr:cNvSpPr txBox="1">
            <a:spLocks noChangeArrowheads="1"/>
          </xdr:cNvSpPr>
        </xdr:nvSpPr>
        <xdr:spPr bwMode="auto">
          <a:xfrm>
            <a:off x="4629150" y="9404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66" name="Text Box 146"/>
          <xdr:cNvSpPr txBox="1">
            <a:spLocks noChangeArrowheads="1"/>
          </xdr:cNvSpPr>
        </xdr:nvSpPr>
        <xdr:spPr bwMode="auto">
          <a:xfrm>
            <a:off x="5492750" y="9404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67" name="Text Box 147"/>
          <xdr:cNvSpPr txBox="1">
            <a:spLocks noChangeArrowheads="1"/>
          </xdr:cNvSpPr>
        </xdr:nvSpPr>
        <xdr:spPr bwMode="auto">
          <a:xfrm>
            <a:off x="6356350" y="9404350"/>
            <a:ext cx="2254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68" name="Text Box 148"/>
          <xdr:cNvSpPr txBox="1">
            <a:spLocks noChangeArrowheads="1"/>
          </xdr:cNvSpPr>
        </xdr:nvSpPr>
        <xdr:spPr bwMode="auto">
          <a:xfrm>
            <a:off x="7194550" y="94043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69" name="Text Box 149"/>
          <xdr:cNvSpPr txBox="1">
            <a:spLocks noChangeArrowheads="1"/>
          </xdr:cNvSpPr>
        </xdr:nvSpPr>
        <xdr:spPr bwMode="auto">
          <a:xfrm>
            <a:off x="8007350" y="94043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70" name="Text Box 150"/>
          <xdr:cNvSpPr txBox="1">
            <a:spLocks noChangeArrowheads="1"/>
          </xdr:cNvSpPr>
        </xdr:nvSpPr>
        <xdr:spPr bwMode="auto">
          <a:xfrm>
            <a:off x="8820150" y="9404350"/>
            <a:ext cx="212725" cy="2413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71" name="Text Box 151"/>
          <xdr:cNvSpPr txBox="1">
            <a:spLocks noChangeArrowheads="1"/>
          </xdr:cNvSpPr>
        </xdr:nvSpPr>
        <xdr:spPr bwMode="auto">
          <a:xfrm>
            <a:off x="1184275" y="10880725"/>
            <a:ext cx="22542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72" name="Text Box 152"/>
          <xdr:cNvSpPr txBox="1">
            <a:spLocks noChangeArrowheads="1"/>
          </xdr:cNvSpPr>
        </xdr:nvSpPr>
        <xdr:spPr bwMode="auto">
          <a:xfrm>
            <a:off x="2047875" y="10880725"/>
            <a:ext cx="22542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73" name="Text Box 153"/>
          <xdr:cNvSpPr txBox="1">
            <a:spLocks noChangeArrowheads="1"/>
          </xdr:cNvSpPr>
        </xdr:nvSpPr>
        <xdr:spPr bwMode="auto">
          <a:xfrm>
            <a:off x="2911475" y="10880725"/>
            <a:ext cx="22542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74" name="Text Box 154"/>
          <xdr:cNvSpPr txBox="1">
            <a:spLocks noChangeArrowheads="1"/>
          </xdr:cNvSpPr>
        </xdr:nvSpPr>
        <xdr:spPr bwMode="auto">
          <a:xfrm>
            <a:off x="3775075" y="10880725"/>
            <a:ext cx="22542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75" name="Text Box 155"/>
          <xdr:cNvSpPr txBox="1">
            <a:spLocks noChangeArrowheads="1"/>
          </xdr:cNvSpPr>
        </xdr:nvSpPr>
        <xdr:spPr bwMode="auto">
          <a:xfrm>
            <a:off x="4638675" y="10880725"/>
            <a:ext cx="22542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76" name="Text Box 156"/>
          <xdr:cNvSpPr txBox="1">
            <a:spLocks noChangeArrowheads="1"/>
          </xdr:cNvSpPr>
        </xdr:nvSpPr>
        <xdr:spPr bwMode="auto">
          <a:xfrm>
            <a:off x="5502275" y="10880725"/>
            <a:ext cx="22542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77" name="Text Box 157"/>
          <xdr:cNvSpPr txBox="1">
            <a:spLocks noChangeArrowheads="1"/>
          </xdr:cNvSpPr>
        </xdr:nvSpPr>
        <xdr:spPr bwMode="auto">
          <a:xfrm>
            <a:off x="6365875" y="10880725"/>
            <a:ext cx="22542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78" name="Text Box 158"/>
          <xdr:cNvSpPr txBox="1">
            <a:spLocks noChangeArrowheads="1"/>
          </xdr:cNvSpPr>
        </xdr:nvSpPr>
        <xdr:spPr bwMode="auto">
          <a:xfrm>
            <a:off x="7204075" y="10880725"/>
            <a:ext cx="21272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79" name="Text Box 159"/>
          <xdr:cNvSpPr txBox="1">
            <a:spLocks noChangeArrowheads="1"/>
          </xdr:cNvSpPr>
        </xdr:nvSpPr>
        <xdr:spPr bwMode="auto">
          <a:xfrm>
            <a:off x="8016875" y="10880725"/>
            <a:ext cx="21272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80" name="Text Box 160"/>
          <xdr:cNvSpPr txBox="1">
            <a:spLocks noChangeArrowheads="1"/>
          </xdr:cNvSpPr>
        </xdr:nvSpPr>
        <xdr:spPr bwMode="auto">
          <a:xfrm>
            <a:off x="8829675" y="10880725"/>
            <a:ext cx="21272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sp macro="" textlink="">
        <xdr:nvSpPr>
          <xdr:cNvPr id="5281" name="Text Box 161"/>
          <xdr:cNvSpPr txBox="1">
            <a:spLocks noChangeArrowheads="1"/>
          </xdr:cNvSpPr>
        </xdr:nvSpPr>
        <xdr:spPr bwMode="auto">
          <a:xfrm>
            <a:off x="8829675" y="11642725"/>
            <a:ext cx="212725" cy="2444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円</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42</xdr:col>
      <xdr:colOff>47625</xdr:colOff>
      <xdr:row>11</xdr:row>
      <xdr:rowOff>28575</xdr:rowOff>
    </xdr:from>
    <xdr:to>
      <xdr:col>43</xdr:col>
      <xdr:colOff>0</xdr:colOff>
      <xdr:row>12</xdr:row>
      <xdr:rowOff>66675</xdr:rowOff>
    </xdr:to>
    <xdr:sp macro="" textlink="">
      <xdr:nvSpPr>
        <xdr:cNvPr id="3073" name="Text Box 1"/>
        <xdr:cNvSpPr txBox="1">
          <a:spLocks noChangeArrowheads="1"/>
        </xdr:cNvSpPr>
      </xdr:nvSpPr>
      <xdr:spPr bwMode="auto">
        <a:xfrm>
          <a:off x="7858125" y="1895475"/>
          <a:ext cx="142875" cy="1714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円</a:t>
          </a:r>
        </a:p>
      </xdr:txBody>
    </xdr:sp>
    <xdr:clientData/>
  </xdr:twoCellAnchor>
  <xdr:twoCellAnchor>
    <xdr:from>
      <xdr:col>47</xdr:col>
      <xdr:colOff>47625</xdr:colOff>
      <xdr:row>11</xdr:row>
      <xdr:rowOff>28575</xdr:rowOff>
    </xdr:from>
    <xdr:to>
      <xdr:col>48</xdr:col>
      <xdr:colOff>0</xdr:colOff>
      <xdr:row>12</xdr:row>
      <xdr:rowOff>66675</xdr:rowOff>
    </xdr:to>
    <xdr:sp macro="" textlink="">
      <xdr:nvSpPr>
        <xdr:cNvPr id="3074" name="Text Box 2"/>
        <xdr:cNvSpPr txBox="1">
          <a:spLocks noChangeArrowheads="1"/>
        </xdr:cNvSpPr>
      </xdr:nvSpPr>
      <xdr:spPr bwMode="auto">
        <a:xfrm>
          <a:off x="8810625" y="1895475"/>
          <a:ext cx="142875" cy="1714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円</a:t>
          </a:r>
        </a:p>
      </xdr:txBody>
    </xdr:sp>
    <xdr:clientData/>
  </xdr:twoCellAnchor>
  <xdr:twoCellAnchor>
    <xdr:from>
      <xdr:col>52</xdr:col>
      <xdr:colOff>38100</xdr:colOff>
      <xdr:row>11</xdr:row>
      <xdr:rowOff>9525</xdr:rowOff>
    </xdr:from>
    <xdr:to>
      <xdr:col>52</xdr:col>
      <xdr:colOff>180975</xdr:colOff>
      <xdr:row>12</xdr:row>
      <xdr:rowOff>47625</xdr:rowOff>
    </xdr:to>
    <xdr:sp macro="" textlink="">
      <xdr:nvSpPr>
        <xdr:cNvPr id="3075" name="Text Box 3"/>
        <xdr:cNvSpPr txBox="1">
          <a:spLocks noChangeArrowheads="1"/>
        </xdr:cNvSpPr>
      </xdr:nvSpPr>
      <xdr:spPr bwMode="auto">
        <a:xfrm>
          <a:off x="9753600" y="1876425"/>
          <a:ext cx="142875" cy="1714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円</a:t>
          </a:r>
        </a:p>
      </xdr:txBody>
    </xdr:sp>
    <xdr:clientData/>
  </xdr:twoCellAnchor>
  <xdr:twoCellAnchor>
    <xdr:from>
      <xdr:col>45</xdr:col>
      <xdr:colOff>114300</xdr:colOff>
      <xdr:row>32</xdr:row>
      <xdr:rowOff>0</xdr:rowOff>
    </xdr:from>
    <xdr:to>
      <xdr:col>47</xdr:col>
      <xdr:colOff>0</xdr:colOff>
      <xdr:row>33</xdr:row>
      <xdr:rowOff>9525</xdr:rowOff>
    </xdr:to>
    <xdr:sp macro="" textlink="">
      <xdr:nvSpPr>
        <xdr:cNvPr id="3076" name="Text Box 4"/>
        <xdr:cNvSpPr txBox="1">
          <a:spLocks noChangeArrowheads="1"/>
        </xdr:cNvSpPr>
      </xdr:nvSpPr>
      <xdr:spPr bwMode="auto">
        <a:xfrm>
          <a:off x="8496300" y="4667250"/>
          <a:ext cx="266700" cy="1428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ａ･㎏</a:t>
          </a:r>
        </a:p>
      </xdr:txBody>
    </xdr:sp>
    <xdr:clientData/>
  </xdr:twoCellAnchor>
  <xdr:twoCellAnchor>
    <xdr:from>
      <xdr:col>52</xdr:col>
      <xdr:colOff>47625</xdr:colOff>
      <xdr:row>32</xdr:row>
      <xdr:rowOff>19050</xdr:rowOff>
    </xdr:from>
    <xdr:to>
      <xdr:col>53</xdr:col>
      <xdr:colOff>0</xdr:colOff>
      <xdr:row>33</xdr:row>
      <xdr:rowOff>57150</xdr:rowOff>
    </xdr:to>
    <xdr:sp macro="" textlink="">
      <xdr:nvSpPr>
        <xdr:cNvPr id="3077" name="Text Box 5"/>
        <xdr:cNvSpPr txBox="1">
          <a:spLocks noChangeArrowheads="1"/>
        </xdr:cNvSpPr>
      </xdr:nvSpPr>
      <xdr:spPr bwMode="auto">
        <a:xfrm>
          <a:off x="9763125" y="4686300"/>
          <a:ext cx="142875" cy="1714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円</a:t>
          </a:r>
        </a:p>
      </xdr:txBody>
    </xdr:sp>
    <xdr:clientData/>
  </xdr:twoCellAnchor>
  <xdr:twoCellAnchor>
    <xdr:from>
      <xdr:col>46</xdr:col>
      <xdr:colOff>47625</xdr:colOff>
      <xdr:row>41</xdr:row>
      <xdr:rowOff>28575</xdr:rowOff>
    </xdr:from>
    <xdr:to>
      <xdr:col>47</xdr:col>
      <xdr:colOff>0</xdr:colOff>
      <xdr:row>42</xdr:row>
      <xdr:rowOff>66675</xdr:rowOff>
    </xdr:to>
    <xdr:sp macro="" textlink="">
      <xdr:nvSpPr>
        <xdr:cNvPr id="3078" name="Text Box 6"/>
        <xdr:cNvSpPr txBox="1">
          <a:spLocks noChangeArrowheads="1"/>
        </xdr:cNvSpPr>
      </xdr:nvSpPr>
      <xdr:spPr bwMode="auto">
        <a:xfrm>
          <a:off x="8620125" y="5895975"/>
          <a:ext cx="142875" cy="1714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月</a:t>
          </a:r>
        </a:p>
      </xdr:txBody>
    </xdr:sp>
    <xdr:clientData/>
  </xdr:twoCellAnchor>
  <xdr:twoCellAnchor>
    <xdr:from>
      <xdr:col>30</xdr:col>
      <xdr:colOff>133350</xdr:colOff>
      <xdr:row>52</xdr:row>
      <xdr:rowOff>19050</xdr:rowOff>
    </xdr:from>
    <xdr:to>
      <xdr:col>47</xdr:col>
      <xdr:colOff>47625</xdr:colOff>
      <xdr:row>59</xdr:row>
      <xdr:rowOff>0</xdr:rowOff>
    </xdr:to>
    <xdr:sp macro="" textlink="">
      <xdr:nvSpPr>
        <xdr:cNvPr id="8" name="角丸四角形 7"/>
        <xdr:cNvSpPr/>
      </xdr:nvSpPr>
      <xdr:spPr>
        <a:xfrm>
          <a:off x="5848350" y="7400925"/>
          <a:ext cx="3067050" cy="1181100"/>
        </a:xfrm>
        <a:prstGeom prst="roundRect">
          <a:avLst/>
        </a:prstGeom>
        <a:noFill/>
        <a:ln w="44450" cmpd="dbl">
          <a:prstDash val="lg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57150</xdr:colOff>
      <xdr:row>18</xdr:row>
      <xdr:rowOff>171450</xdr:rowOff>
    </xdr:from>
    <xdr:to>
      <xdr:col>26</xdr:col>
      <xdr:colOff>114300</xdr:colOff>
      <xdr:row>19</xdr:row>
      <xdr:rowOff>171450</xdr:rowOff>
    </xdr:to>
    <xdr:sp macro="" textlink="">
      <xdr:nvSpPr>
        <xdr:cNvPr id="2" name="Text Box 2"/>
        <xdr:cNvSpPr txBox="1">
          <a:spLocks noChangeArrowheads="1"/>
        </xdr:cNvSpPr>
      </xdr:nvSpPr>
      <xdr:spPr bwMode="auto">
        <a:xfrm>
          <a:off x="4676775" y="3981450"/>
          <a:ext cx="2476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月</a:t>
          </a:r>
        </a:p>
      </xdr:txBody>
    </xdr:sp>
    <xdr:clientData/>
  </xdr:twoCellAnchor>
  <xdr:twoCellAnchor>
    <xdr:from>
      <xdr:col>21</xdr:col>
      <xdr:colOff>47625</xdr:colOff>
      <xdr:row>18</xdr:row>
      <xdr:rowOff>180975</xdr:rowOff>
    </xdr:from>
    <xdr:to>
      <xdr:col>22</xdr:col>
      <xdr:colOff>104775</xdr:colOff>
      <xdr:row>20</xdr:row>
      <xdr:rowOff>0</xdr:rowOff>
    </xdr:to>
    <xdr:sp macro="" textlink="">
      <xdr:nvSpPr>
        <xdr:cNvPr id="3" name="Text Box 1"/>
        <xdr:cNvSpPr txBox="1">
          <a:spLocks noChangeArrowheads="1"/>
        </xdr:cNvSpPr>
      </xdr:nvSpPr>
      <xdr:spPr bwMode="auto">
        <a:xfrm>
          <a:off x="3905250" y="3990975"/>
          <a:ext cx="247650" cy="2476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年</a:t>
          </a:r>
        </a:p>
      </xdr:txBody>
    </xdr:sp>
    <xdr:clientData/>
  </xdr:twoCellAnchor>
  <xdr:twoCellAnchor>
    <xdr:from>
      <xdr:col>29</xdr:col>
      <xdr:colOff>38100</xdr:colOff>
      <xdr:row>19</xdr:row>
      <xdr:rowOff>0</xdr:rowOff>
    </xdr:from>
    <xdr:to>
      <xdr:col>29</xdr:col>
      <xdr:colOff>171450</xdr:colOff>
      <xdr:row>19</xdr:row>
      <xdr:rowOff>190500</xdr:rowOff>
    </xdr:to>
    <xdr:sp macro="" textlink="">
      <xdr:nvSpPr>
        <xdr:cNvPr id="4" name="Text Box 3"/>
        <xdr:cNvSpPr txBox="1">
          <a:spLocks noChangeArrowheads="1"/>
        </xdr:cNvSpPr>
      </xdr:nvSpPr>
      <xdr:spPr bwMode="auto">
        <a:xfrm>
          <a:off x="5419725" y="4000500"/>
          <a:ext cx="133350"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34</xdr:col>
      <xdr:colOff>47625</xdr:colOff>
      <xdr:row>19</xdr:row>
      <xdr:rowOff>0</xdr:rowOff>
    </xdr:from>
    <xdr:to>
      <xdr:col>35</xdr:col>
      <xdr:colOff>0</xdr:colOff>
      <xdr:row>20</xdr:row>
      <xdr:rowOff>0</xdr:rowOff>
    </xdr:to>
    <xdr:sp macro="" textlink="">
      <xdr:nvSpPr>
        <xdr:cNvPr id="5" name="Text Box 4"/>
        <xdr:cNvSpPr txBox="1">
          <a:spLocks noChangeArrowheads="1"/>
        </xdr:cNvSpPr>
      </xdr:nvSpPr>
      <xdr:spPr bwMode="auto">
        <a:xfrm>
          <a:off x="6381750" y="4000500"/>
          <a:ext cx="142875" cy="2381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37</xdr:col>
      <xdr:colOff>38100</xdr:colOff>
      <xdr:row>19</xdr:row>
      <xdr:rowOff>0</xdr:rowOff>
    </xdr:from>
    <xdr:to>
      <xdr:col>37</xdr:col>
      <xdr:colOff>180975</xdr:colOff>
      <xdr:row>19</xdr:row>
      <xdr:rowOff>161925</xdr:rowOff>
    </xdr:to>
    <xdr:sp macro="" textlink="">
      <xdr:nvSpPr>
        <xdr:cNvPr id="6" name="Text Box 5"/>
        <xdr:cNvSpPr txBox="1">
          <a:spLocks noChangeArrowheads="1"/>
        </xdr:cNvSpPr>
      </xdr:nvSpPr>
      <xdr:spPr bwMode="auto">
        <a:xfrm>
          <a:off x="6943725" y="4000500"/>
          <a:ext cx="142875" cy="1619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48</xdr:col>
      <xdr:colOff>38100</xdr:colOff>
      <xdr:row>19</xdr:row>
      <xdr:rowOff>0</xdr:rowOff>
    </xdr:from>
    <xdr:to>
      <xdr:col>48</xdr:col>
      <xdr:colOff>180975</xdr:colOff>
      <xdr:row>20</xdr:row>
      <xdr:rowOff>0</xdr:rowOff>
    </xdr:to>
    <xdr:sp macro="" textlink="">
      <xdr:nvSpPr>
        <xdr:cNvPr id="7" name="Text Box 6"/>
        <xdr:cNvSpPr txBox="1">
          <a:spLocks noChangeArrowheads="1"/>
        </xdr:cNvSpPr>
      </xdr:nvSpPr>
      <xdr:spPr bwMode="auto">
        <a:xfrm>
          <a:off x="9039225" y="4000500"/>
          <a:ext cx="142875" cy="2381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44</xdr:col>
      <xdr:colOff>47625</xdr:colOff>
      <xdr:row>19</xdr:row>
      <xdr:rowOff>0</xdr:rowOff>
    </xdr:from>
    <xdr:to>
      <xdr:col>45</xdr:col>
      <xdr:colOff>0</xdr:colOff>
      <xdr:row>19</xdr:row>
      <xdr:rowOff>142875</xdr:rowOff>
    </xdr:to>
    <xdr:sp macro="" textlink="">
      <xdr:nvSpPr>
        <xdr:cNvPr id="8" name="Text Box 7"/>
        <xdr:cNvSpPr txBox="1">
          <a:spLocks noChangeArrowheads="1"/>
        </xdr:cNvSpPr>
      </xdr:nvSpPr>
      <xdr:spPr bwMode="auto">
        <a:xfrm>
          <a:off x="8286750" y="4000500"/>
          <a:ext cx="142875" cy="1428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40</xdr:col>
      <xdr:colOff>38100</xdr:colOff>
      <xdr:row>19</xdr:row>
      <xdr:rowOff>0</xdr:rowOff>
    </xdr:from>
    <xdr:to>
      <xdr:col>40</xdr:col>
      <xdr:colOff>171450</xdr:colOff>
      <xdr:row>19</xdr:row>
      <xdr:rowOff>152400</xdr:rowOff>
    </xdr:to>
    <xdr:sp macro="" textlink="">
      <xdr:nvSpPr>
        <xdr:cNvPr id="9" name="Text Box 8"/>
        <xdr:cNvSpPr txBox="1">
          <a:spLocks noChangeArrowheads="1"/>
        </xdr:cNvSpPr>
      </xdr:nvSpPr>
      <xdr:spPr bwMode="auto">
        <a:xfrm>
          <a:off x="7515225" y="4000500"/>
          <a:ext cx="133350"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a:t>
          </a:r>
        </a:p>
      </xdr:txBody>
    </xdr:sp>
    <xdr:clientData/>
  </xdr:twoCellAnchor>
  <xdr:twoCellAnchor>
    <xdr:from>
      <xdr:col>17</xdr:col>
      <xdr:colOff>38100</xdr:colOff>
      <xdr:row>18</xdr:row>
      <xdr:rowOff>171450</xdr:rowOff>
    </xdr:from>
    <xdr:to>
      <xdr:col>17</xdr:col>
      <xdr:colOff>180975</xdr:colOff>
      <xdr:row>19</xdr:row>
      <xdr:rowOff>209550</xdr:rowOff>
    </xdr:to>
    <xdr:sp macro="" textlink="">
      <xdr:nvSpPr>
        <xdr:cNvPr id="10" name="Text Box 9"/>
        <xdr:cNvSpPr txBox="1">
          <a:spLocks noChangeArrowheads="1"/>
        </xdr:cNvSpPr>
      </xdr:nvSpPr>
      <xdr:spPr bwMode="auto">
        <a:xfrm>
          <a:off x="3133725" y="3981450"/>
          <a:ext cx="142875"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13</xdr:col>
      <xdr:colOff>47625</xdr:colOff>
      <xdr:row>18</xdr:row>
      <xdr:rowOff>171450</xdr:rowOff>
    </xdr:from>
    <xdr:to>
      <xdr:col>14</xdr:col>
      <xdr:colOff>0</xdr:colOff>
      <xdr:row>19</xdr:row>
      <xdr:rowOff>209550</xdr:rowOff>
    </xdr:to>
    <xdr:sp macro="" textlink="">
      <xdr:nvSpPr>
        <xdr:cNvPr id="11" name="Text Box 10"/>
        <xdr:cNvSpPr txBox="1">
          <a:spLocks noChangeArrowheads="1"/>
        </xdr:cNvSpPr>
      </xdr:nvSpPr>
      <xdr:spPr bwMode="auto">
        <a:xfrm>
          <a:off x="2381250" y="3981450"/>
          <a:ext cx="142875"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7</xdr:col>
      <xdr:colOff>57150</xdr:colOff>
      <xdr:row>3</xdr:row>
      <xdr:rowOff>161925</xdr:rowOff>
    </xdr:from>
    <xdr:to>
      <xdr:col>7</xdr:col>
      <xdr:colOff>200025</xdr:colOff>
      <xdr:row>4</xdr:row>
      <xdr:rowOff>190500</xdr:rowOff>
    </xdr:to>
    <xdr:sp macro="" textlink="">
      <xdr:nvSpPr>
        <xdr:cNvPr id="13" name="Text Box 12"/>
        <xdr:cNvSpPr txBox="1">
          <a:spLocks noChangeArrowheads="1"/>
        </xdr:cNvSpPr>
      </xdr:nvSpPr>
      <xdr:spPr bwMode="auto">
        <a:xfrm>
          <a:off x="1390650" y="733425"/>
          <a:ext cx="142875"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ａ</a:t>
          </a:r>
        </a:p>
      </xdr:txBody>
    </xdr:sp>
    <xdr:clientData/>
  </xdr:twoCellAnchor>
  <xdr:twoCellAnchor>
    <xdr:from>
      <xdr:col>11</xdr:col>
      <xdr:colOff>38100</xdr:colOff>
      <xdr:row>3</xdr:row>
      <xdr:rowOff>161925</xdr:rowOff>
    </xdr:from>
    <xdr:to>
      <xdr:col>11</xdr:col>
      <xdr:colOff>180975</xdr:colOff>
      <xdr:row>4</xdr:row>
      <xdr:rowOff>190500</xdr:rowOff>
    </xdr:to>
    <xdr:sp macro="" textlink="">
      <xdr:nvSpPr>
        <xdr:cNvPr id="14" name="Text Box 13"/>
        <xdr:cNvSpPr txBox="1">
          <a:spLocks noChangeArrowheads="1"/>
        </xdr:cNvSpPr>
      </xdr:nvSpPr>
      <xdr:spPr bwMode="auto">
        <a:xfrm>
          <a:off x="2181225" y="733425"/>
          <a:ext cx="142875"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15</xdr:col>
      <xdr:colOff>19050</xdr:colOff>
      <xdr:row>3</xdr:row>
      <xdr:rowOff>180975</xdr:rowOff>
    </xdr:from>
    <xdr:to>
      <xdr:col>15</xdr:col>
      <xdr:colOff>161925</xdr:colOff>
      <xdr:row>4</xdr:row>
      <xdr:rowOff>209550</xdr:rowOff>
    </xdr:to>
    <xdr:sp macro="" textlink="">
      <xdr:nvSpPr>
        <xdr:cNvPr id="15" name="Text Box 14"/>
        <xdr:cNvSpPr txBox="1">
          <a:spLocks noChangeArrowheads="1"/>
        </xdr:cNvSpPr>
      </xdr:nvSpPr>
      <xdr:spPr bwMode="auto">
        <a:xfrm>
          <a:off x="2924175" y="752475"/>
          <a:ext cx="142875"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17</xdr:col>
      <xdr:colOff>47625</xdr:colOff>
      <xdr:row>3</xdr:row>
      <xdr:rowOff>180975</xdr:rowOff>
    </xdr:from>
    <xdr:to>
      <xdr:col>18</xdr:col>
      <xdr:colOff>0</xdr:colOff>
      <xdr:row>4</xdr:row>
      <xdr:rowOff>209550</xdr:rowOff>
    </xdr:to>
    <xdr:sp macro="" textlink="">
      <xdr:nvSpPr>
        <xdr:cNvPr id="16" name="Text Box 15"/>
        <xdr:cNvSpPr txBox="1">
          <a:spLocks noChangeArrowheads="1"/>
        </xdr:cNvSpPr>
      </xdr:nvSpPr>
      <xdr:spPr bwMode="auto">
        <a:xfrm>
          <a:off x="3333750" y="752475"/>
          <a:ext cx="142875"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ＭＳ Ｐゴシック"/>
              <a:ea typeface="ＭＳ Ｐゴシック"/>
            </a:rPr>
            <a:t>㎏</a:t>
          </a:r>
        </a:p>
      </xdr:txBody>
    </xdr:sp>
    <xdr:clientData/>
  </xdr:twoCellAnchor>
  <xdr:twoCellAnchor>
    <xdr:from>
      <xdr:col>20</xdr:col>
      <xdr:colOff>38100</xdr:colOff>
      <xdr:row>3</xdr:row>
      <xdr:rowOff>171450</xdr:rowOff>
    </xdr:from>
    <xdr:to>
      <xdr:col>20</xdr:col>
      <xdr:colOff>180975</xdr:colOff>
      <xdr:row>4</xdr:row>
      <xdr:rowOff>200025</xdr:rowOff>
    </xdr:to>
    <xdr:sp macro="" textlink="">
      <xdr:nvSpPr>
        <xdr:cNvPr id="17" name="Text Box 16"/>
        <xdr:cNvSpPr txBox="1">
          <a:spLocks noChangeArrowheads="1"/>
        </xdr:cNvSpPr>
      </xdr:nvSpPr>
      <xdr:spPr bwMode="auto">
        <a:xfrm>
          <a:off x="3895725" y="742950"/>
          <a:ext cx="142875"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22</xdr:col>
      <xdr:colOff>38100</xdr:colOff>
      <xdr:row>3</xdr:row>
      <xdr:rowOff>161925</xdr:rowOff>
    </xdr:from>
    <xdr:to>
      <xdr:col>22</xdr:col>
      <xdr:colOff>180975</xdr:colOff>
      <xdr:row>4</xdr:row>
      <xdr:rowOff>200025</xdr:rowOff>
    </xdr:to>
    <xdr:sp macro="" textlink="">
      <xdr:nvSpPr>
        <xdr:cNvPr id="18" name="Text Box 17"/>
        <xdr:cNvSpPr txBox="1">
          <a:spLocks noChangeArrowheads="1"/>
        </xdr:cNvSpPr>
      </xdr:nvSpPr>
      <xdr:spPr bwMode="auto">
        <a:xfrm>
          <a:off x="4276725" y="733425"/>
          <a:ext cx="142875"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ＭＳ Ｐゴシック"/>
              <a:ea typeface="ＭＳ Ｐゴシック"/>
            </a:rPr>
            <a:t>㎏</a:t>
          </a:r>
        </a:p>
      </xdr:txBody>
    </xdr:sp>
    <xdr:clientData/>
  </xdr:twoCellAnchor>
  <xdr:twoCellAnchor>
    <xdr:from>
      <xdr:col>25</xdr:col>
      <xdr:colOff>28575</xdr:colOff>
      <xdr:row>3</xdr:row>
      <xdr:rowOff>161925</xdr:rowOff>
    </xdr:from>
    <xdr:to>
      <xdr:col>25</xdr:col>
      <xdr:colOff>171450</xdr:colOff>
      <xdr:row>4</xdr:row>
      <xdr:rowOff>200025</xdr:rowOff>
    </xdr:to>
    <xdr:sp macro="" textlink="">
      <xdr:nvSpPr>
        <xdr:cNvPr id="19" name="Text Box 18"/>
        <xdr:cNvSpPr txBox="1">
          <a:spLocks noChangeArrowheads="1"/>
        </xdr:cNvSpPr>
      </xdr:nvSpPr>
      <xdr:spPr bwMode="auto">
        <a:xfrm>
          <a:off x="4838700" y="733425"/>
          <a:ext cx="142875"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37</xdr:col>
      <xdr:colOff>38100</xdr:colOff>
      <xdr:row>3</xdr:row>
      <xdr:rowOff>161925</xdr:rowOff>
    </xdr:from>
    <xdr:to>
      <xdr:col>37</xdr:col>
      <xdr:colOff>180975</xdr:colOff>
      <xdr:row>4</xdr:row>
      <xdr:rowOff>200025</xdr:rowOff>
    </xdr:to>
    <xdr:sp macro="" textlink="">
      <xdr:nvSpPr>
        <xdr:cNvPr id="20" name="Text Box 19"/>
        <xdr:cNvSpPr txBox="1">
          <a:spLocks noChangeArrowheads="1"/>
        </xdr:cNvSpPr>
      </xdr:nvSpPr>
      <xdr:spPr bwMode="auto">
        <a:xfrm>
          <a:off x="7134225" y="733425"/>
          <a:ext cx="142875"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41</xdr:col>
      <xdr:colOff>28575</xdr:colOff>
      <xdr:row>3</xdr:row>
      <xdr:rowOff>161925</xdr:rowOff>
    </xdr:from>
    <xdr:to>
      <xdr:col>41</xdr:col>
      <xdr:colOff>171450</xdr:colOff>
      <xdr:row>4</xdr:row>
      <xdr:rowOff>190500</xdr:rowOff>
    </xdr:to>
    <xdr:sp macro="" textlink="">
      <xdr:nvSpPr>
        <xdr:cNvPr id="21" name="Text Box 20"/>
        <xdr:cNvSpPr txBox="1">
          <a:spLocks noChangeArrowheads="1"/>
        </xdr:cNvSpPr>
      </xdr:nvSpPr>
      <xdr:spPr bwMode="auto">
        <a:xfrm>
          <a:off x="7886700" y="733425"/>
          <a:ext cx="142875"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46</xdr:col>
      <xdr:colOff>28575</xdr:colOff>
      <xdr:row>3</xdr:row>
      <xdr:rowOff>171450</xdr:rowOff>
    </xdr:from>
    <xdr:to>
      <xdr:col>46</xdr:col>
      <xdr:colOff>171450</xdr:colOff>
      <xdr:row>4</xdr:row>
      <xdr:rowOff>209550</xdr:rowOff>
    </xdr:to>
    <xdr:sp macro="" textlink="">
      <xdr:nvSpPr>
        <xdr:cNvPr id="22" name="Text Box 21"/>
        <xdr:cNvSpPr txBox="1">
          <a:spLocks noChangeArrowheads="1"/>
        </xdr:cNvSpPr>
      </xdr:nvSpPr>
      <xdr:spPr bwMode="auto">
        <a:xfrm>
          <a:off x="8839200" y="742950"/>
          <a:ext cx="142875"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51</xdr:col>
      <xdr:colOff>28575</xdr:colOff>
      <xdr:row>3</xdr:row>
      <xdr:rowOff>171450</xdr:rowOff>
    </xdr:from>
    <xdr:to>
      <xdr:col>51</xdr:col>
      <xdr:colOff>171450</xdr:colOff>
      <xdr:row>4</xdr:row>
      <xdr:rowOff>200025</xdr:rowOff>
    </xdr:to>
    <xdr:sp macro="" textlink="">
      <xdr:nvSpPr>
        <xdr:cNvPr id="23" name="Text Box 22"/>
        <xdr:cNvSpPr txBox="1">
          <a:spLocks noChangeArrowheads="1"/>
        </xdr:cNvSpPr>
      </xdr:nvSpPr>
      <xdr:spPr bwMode="auto">
        <a:xfrm>
          <a:off x="9791700" y="742950"/>
          <a:ext cx="142875"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43</xdr:col>
      <xdr:colOff>19050</xdr:colOff>
      <xdr:row>3</xdr:row>
      <xdr:rowOff>171450</xdr:rowOff>
    </xdr:from>
    <xdr:to>
      <xdr:col>43</xdr:col>
      <xdr:colOff>161925</xdr:colOff>
      <xdr:row>4</xdr:row>
      <xdr:rowOff>209550</xdr:rowOff>
    </xdr:to>
    <xdr:sp macro="" textlink="">
      <xdr:nvSpPr>
        <xdr:cNvPr id="24" name="Text Box 23"/>
        <xdr:cNvSpPr txBox="1">
          <a:spLocks noChangeArrowheads="1"/>
        </xdr:cNvSpPr>
      </xdr:nvSpPr>
      <xdr:spPr bwMode="auto">
        <a:xfrm>
          <a:off x="8258175" y="742950"/>
          <a:ext cx="142875"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ＭＳ Ｐゴシック"/>
              <a:ea typeface="ＭＳ Ｐゴシック"/>
            </a:rPr>
            <a:t>㎏</a:t>
          </a:r>
        </a:p>
      </xdr:txBody>
    </xdr:sp>
    <xdr:clientData/>
  </xdr:twoCellAnchor>
  <xdr:twoCellAnchor>
    <xdr:from>
      <xdr:col>48</xdr:col>
      <xdr:colOff>19050</xdr:colOff>
      <xdr:row>3</xdr:row>
      <xdr:rowOff>161925</xdr:rowOff>
    </xdr:from>
    <xdr:to>
      <xdr:col>48</xdr:col>
      <xdr:colOff>161925</xdr:colOff>
      <xdr:row>4</xdr:row>
      <xdr:rowOff>200025</xdr:rowOff>
    </xdr:to>
    <xdr:sp macro="" textlink="">
      <xdr:nvSpPr>
        <xdr:cNvPr id="25" name="Text Box 24"/>
        <xdr:cNvSpPr txBox="1">
          <a:spLocks noChangeArrowheads="1"/>
        </xdr:cNvSpPr>
      </xdr:nvSpPr>
      <xdr:spPr bwMode="auto">
        <a:xfrm>
          <a:off x="9210675" y="733425"/>
          <a:ext cx="142875"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ＭＳ Ｐゴシック"/>
              <a:ea typeface="ＭＳ Ｐゴシック"/>
            </a:rPr>
            <a:t>㎏</a:t>
          </a:r>
        </a:p>
      </xdr:txBody>
    </xdr:sp>
    <xdr:clientData/>
  </xdr:twoCellAnchor>
  <xdr:twoCellAnchor>
    <xdr:from>
      <xdr:col>33</xdr:col>
      <xdr:colOff>28575</xdr:colOff>
      <xdr:row>3</xdr:row>
      <xdr:rowOff>161925</xdr:rowOff>
    </xdr:from>
    <xdr:to>
      <xdr:col>33</xdr:col>
      <xdr:colOff>171450</xdr:colOff>
      <xdr:row>4</xdr:row>
      <xdr:rowOff>200025</xdr:rowOff>
    </xdr:to>
    <xdr:sp macro="" textlink="">
      <xdr:nvSpPr>
        <xdr:cNvPr id="26" name="Text Box 25"/>
        <xdr:cNvSpPr txBox="1">
          <a:spLocks noChangeArrowheads="1"/>
        </xdr:cNvSpPr>
      </xdr:nvSpPr>
      <xdr:spPr bwMode="auto">
        <a:xfrm>
          <a:off x="6362700" y="733425"/>
          <a:ext cx="142875"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ＭＳ Ｐゴシック"/>
              <a:ea typeface="ＭＳ Ｐゴシック"/>
            </a:rPr>
            <a:t>㎡</a:t>
          </a:r>
        </a:p>
      </xdr:txBody>
    </xdr:sp>
    <xdr:clientData/>
  </xdr:twoCellAnchor>
  <xdr:twoCellAnchor>
    <xdr:from>
      <xdr:col>31</xdr:col>
      <xdr:colOff>28575</xdr:colOff>
      <xdr:row>7</xdr:row>
      <xdr:rowOff>219075</xdr:rowOff>
    </xdr:from>
    <xdr:to>
      <xdr:col>33</xdr:col>
      <xdr:colOff>161925</xdr:colOff>
      <xdr:row>8</xdr:row>
      <xdr:rowOff>123825</xdr:rowOff>
    </xdr:to>
    <xdr:sp macro="" textlink="">
      <xdr:nvSpPr>
        <xdr:cNvPr id="27" name="Text Box 26"/>
        <xdr:cNvSpPr txBox="1">
          <a:spLocks noChangeArrowheads="1"/>
        </xdr:cNvSpPr>
      </xdr:nvSpPr>
      <xdr:spPr bwMode="auto">
        <a:xfrm>
          <a:off x="5981700" y="1695450"/>
          <a:ext cx="514350" cy="1428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pitchFamily="50" charset="-128"/>
              <a:ea typeface="HG丸ｺﾞｼｯｸM-PRO" pitchFamily="50" charset="-128"/>
            </a:rPr>
            <a:t>耕作面積</a:t>
          </a:r>
          <a:r>
            <a:rPr lang="ja-JP" altLang="en-US" sz="700" b="0" i="0" strike="noStrike">
              <a:solidFill>
                <a:srgbClr val="000000"/>
              </a:solidFill>
              <a:latin typeface="ＭＳ Ｐゴシック"/>
              <a:ea typeface="ＭＳ Ｐゴシック"/>
            </a:rPr>
            <a:t>　ａ</a:t>
          </a:r>
        </a:p>
      </xdr:txBody>
    </xdr:sp>
    <xdr:clientData/>
  </xdr:twoCellAnchor>
  <xdr:twoCellAnchor>
    <xdr:from>
      <xdr:col>43</xdr:col>
      <xdr:colOff>180975</xdr:colOff>
      <xdr:row>8</xdr:row>
      <xdr:rowOff>0</xdr:rowOff>
    </xdr:from>
    <xdr:to>
      <xdr:col>45</xdr:col>
      <xdr:colOff>38100</xdr:colOff>
      <xdr:row>8</xdr:row>
      <xdr:rowOff>228600</xdr:rowOff>
    </xdr:to>
    <xdr:sp macro="" textlink="">
      <xdr:nvSpPr>
        <xdr:cNvPr id="28" name="Text Box 27"/>
        <xdr:cNvSpPr txBox="1">
          <a:spLocks noChangeArrowheads="1"/>
        </xdr:cNvSpPr>
      </xdr:nvSpPr>
      <xdr:spPr bwMode="auto">
        <a:xfrm>
          <a:off x="8420100" y="1714500"/>
          <a:ext cx="238125" cy="228600"/>
        </a:xfrm>
        <a:prstGeom prst="rect">
          <a:avLst/>
        </a:prstGeom>
        <a:noFill/>
        <a:ln w="9525">
          <a:noFill/>
          <a:miter lim="800000"/>
          <a:headEnd/>
          <a:tailEnd/>
        </a:ln>
      </xdr:spPr>
      <xdr:txBody>
        <a:bodyPr vertOverflow="clip" wrap="square" lIns="36576" tIns="18288" rIns="0" bIns="0" anchor="t" upright="1"/>
        <a:lstStyle/>
        <a:p>
          <a:pPr algn="l" rtl="1">
            <a:defRPr sz="1000"/>
          </a:pPr>
          <a:r>
            <a:rPr lang="ja-JP" altLang="en-US" sz="900" b="0" i="0" strike="noStrike">
              <a:solidFill>
                <a:srgbClr val="000000"/>
              </a:solidFill>
              <a:latin typeface="HG丸ｺﾞｼｯｸM-PRO"/>
              <a:ea typeface="HG丸ｺﾞｼｯｸM-PRO"/>
            </a:rPr>
            <a:t>⑤</a:t>
          </a:r>
        </a:p>
      </xdr:txBody>
    </xdr:sp>
    <xdr:clientData/>
  </xdr:twoCellAnchor>
  <xdr:twoCellAnchor>
    <xdr:from>
      <xdr:col>49</xdr:col>
      <xdr:colOff>0</xdr:colOff>
      <xdr:row>8</xdr:row>
      <xdr:rowOff>0</xdr:rowOff>
    </xdr:from>
    <xdr:to>
      <xdr:col>50</xdr:col>
      <xdr:colOff>47625</xdr:colOff>
      <xdr:row>9</xdr:row>
      <xdr:rowOff>0</xdr:rowOff>
    </xdr:to>
    <xdr:sp macro="" textlink="">
      <xdr:nvSpPr>
        <xdr:cNvPr id="29" name="Text Box 28"/>
        <xdr:cNvSpPr txBox="1">
          <a:spLocks noChangeArrowheads="1"/>
        </xdr:cNvSpPr>
      </xdr:nvSpPr>
      <xdr:spPr bwMode="auto">
        <a:xfrm>
          <a:off x="9382125" y="1714500"/>
          <a:ext cx="238125" cy="238125"/>
        </a:xfrm>
        <a:prstGeom prst="rect">
          <a:avLst/>
        </a:prstGeom>
        <a:noFill/>
        <a:ln w="9525">
          <a:noFill/>
          <a:miter lim="800000"/>
          <a:headEnd/>
          <a:tailEnd/>
        </a:ln>
      </xdr:spPr>
      <xdr:txBody>
        <a:bodyPr vertOverflow="clip" wrap="square" lIns="36576" tIns="18288" rIns="0" bIns="0" anchor="t" upright="1"/>
        <a:lstStyle/>
        <a:p>
          <a:pPr algn="l" rtl="1">
            <a:defRPr sz="1000"/>
          </a:pPr>
          <a:r>
            <a:rPr lang="ja-JP" altLang="en-US" sz="900" b="0" i="0" strike="noStrike">
              <a:solidFill>
                <a:srgbClr val="000000"/>
              </a:solidFill>
              <a:latin typeface="HG丸ｺﾞｼｯｸM-PRO"/>
              <a:ea typeface="HG丸ｺﾞｼｯｸM-PRO"/>
            </a:rPr>
            <a:t>⑥</a:t>
          </a:r>
        </a:p>
      </xdr:txBody>
    </xdr:sp>
    <xdr:clientData/>
  </xdr:twoCellAnchor>
  <xdr:twoCellAnchor>
    <xdr:from>
      <xdr:col>51</xdr:col>
      <xdr:colOff>28575</xdr:colOff>
      <xdr:row>9</xdr:row>
      <xdr:rowOff>209550</xdr:rowOff>
    </xdr:from>
    <xdr:to>
      <xdr:col>51</xdr:col>
      <xdr:colOff>171450</xdr:colOff>
      <xdr:row>10</xdr:row>
      <xdr:rowOff>200025</xdr:rowOff>
    </xdr:to>
    <xdr:sp macro="" textlink="">
      <xdr:nvSpPr>
        <xdr:cNvPr id="30" name="Text Box 29"/>
        <xdr:cNvSpPr txBox="1">
          <a:spLocks noChangeArrowheads="1"/>
        </xdr:cNvSpPr>
      </xdr:nvSpPr>
      <xdr:spPr bwMode="auto">
        <a:xfrm>
          <a:off x="9791700" y="2162175"/>
          <a:ext cx="142875"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34</xdr:col>
      <xdr:colOff>19050</xdr:colOff>
      <xdr:row>13</xdr:row>
      <xdr:rowOff>0</xdr:rowOff>
    </xdr:from>
    <xdr:to>
      <xdr:col>35</xdr:col>
      <xdr:colOff>66675</xdr:colOff>
      <xdr:row>14</xdr:row>
      <xdr:rowOff>0</xdr:rowOff>
    </xdr:to>
    <xdr:sp macro="" textlink="">
      <xdr:nvSpPr>
        <xdr:cNvPr id="31" name="Text Box 30"/>
        <xdr:cNvSpPr txBox="1">
          <a:spLocks noChangeArrowheads="1"/>
        </xdr:cNvSpPr>
      </xdr:nvSpPr>
      <xdr:spPr bwMode="auto">
        <a:xfrm>
          <a:off x="6543675" y="2905125"/>
          <a:ext cx="238125" cy="238125"/>
        </a:xfrm>
        <a:prstGeom prst="rect">
          <a:avLst/>
        </a:prstGeom>
        <a:noFill/>
        <a:ln w="9525">
          <a:noFill/>
          <a:miter lim="800000"/>
          <a:headEnd/>
          <a:tailEnd/>
        </a:ln>
      </xdr:spPr>
      <xdr:txBody>
        <a:bodyPr vertOverflow="clip" wrap="square" lIns="36576" tIns="18288" rIns="0" bIns="0" anchor="t" upright="1"/>
        <a:lstStyle/>
        <a:p>
          <a:pPr algn="l" rtl="1">
            <a:defRPr sz="1000"/>
          </a:pPr>
          <a:r>
            <a:rPr lang="ja-JP" altLang="en-US" sz="900" b="0" i="0" strike="noStrike">
              <a:solidFill>
                <a:srgbClr val="000000"/>
              </a:solidFill>
              <a:latin typeface="HG丸ｺﾞｼｯｸM-PRO"/>
              <a:ea typeface="HG丸ｺﾞｼｯｸM-PRO"/>
            </a:rPr>
            <a:t>①</a:t>
          </a:r>
        </a:p>
      </xdr:txBody>
    </xdr:sp>
    <xdr:clientData/>
  </xdr:twoCellAnchor>
  <xdr:twoCellAnchor>
    <xdr:from>
      <xdr:col>38</xdr:col>
      <xdr:colOff>0</xdr:colOff>
      <xdr:row>13</xdr:row>
      <xdr:rowOff>0</xdr:rowOff>
    </xdr:from>
    <xdr:to>
      <xdr:col>39</xdr:col>
      <xdr:colOff>47625</xdr:colOff>
      <xdr:row>14</xdr:row>
      <xdr:rowOff>9525</xdr:rowOff>
    </xdr:to>
    <xdr:sp macro="" textlink="">
      <xdr:nvSpPr>
        <xdr:cNvPr id="32" name="Text Box 31"/>
        <xdr:cNvSpPr txBox="1">
          <a:spLocks noChangeArrowheads="1"/>
        </xdr:cNvSpPr>
      </xdr:nvSpPr>
      <xdr:spPr bwMode="auto">
        <a:xfrm>
          <a:off x="7286625" y="2905125"/>
          <a:ext cx="238125" cy="247650"/>
        </a:xfrm>
        <a:prstGeom prst="rect">
          <a:avLst/>
        </a:prstGeom>
        <a:noFill/>
        <a:ln w="9525">
          <a:noFill/>
          <a:miter lim="800000"/>
          <a:headEnd/>
          <a:tailEnd/>
        </a:ln>
      </xdr:spPr>
      <xdr:txBody>
        <a:bodyPr vertOverflow="clip" wrap="square" lIns="36576" tIns="18288" rIns="0" bIns="0" anchor="t" upright="1"/>
        <a:lstStyle/>
        <a:p>
          <a:pPr algn="l" rtl="1">
            <a:defRPr sz="1000"/>
          </a:pPr>
          <a:r>
            <a:rPr lang="ja-JP" altLang="en-US" sz="900" b="0" i="0" strike="noStrike">
              <a:solidFill>
                <a:srgbClr val="000000"/>
              </a:solidFill>
              <a:latin typeface="HG丸ｺﾞｼｯｸM-PRO"/>
              <a:ea typeface="HG丸ｺﾞｼｯｸM-PRO"/>
            </a:rPr>
            <a:t>②</a:t>
          </a:r>
        </a:p>
      </xdr:txBody>
    </xdr:sp>
    <xdr:clientData/>
  </xdr:twoCellAnchor>
  <xdr:twoCellAnchor>
    <xdr:from>
      <xdr:col>48</xdr:col>
      <xdr:colOff>171450</xdr:colOff>
      <xdr:row>12</xdr:row>
      <xdr:rowOff>219075</xdr:rowOff>
    </xdr:from>
    <xdr:to>
      <xdr:col>50</xdr:col>
      <xdr:colOff>28575</xdr:colOff>
      <xdr:row>13</xdr:row>
      <xdr:rowOff>219075</xdr:rowOff>
    </xdr:to>
    <xdr:sp macro="" textlink="">
      <xdr:nvSpPr>
        <xdr:cNvPr id="33" name="Text Box 32"/>
        <xdr:cNvSpPr txBox="1">
          <a:spLocks noChangeArrowheads="1"/>
        </xdr:cNvSpPr>
      </xdr:nvSpPr>
      <xdr:spPr bwMode="auto">
        <a:xfrm>
          <a:off x="9363075" y="2886075"/>
          <a:ext cx="238125" cy="238125"/>
        </a:xfrm>
        <a:prstGeom prst="rect">
          <a:avLst/>
        </a:prstGeom>
        <a:noFill/>
        <a:ln w="9525">
          <a:noFill/>
          <a:miter lim="800000"/>
          <a:headEnd/>
          <a:tailEnd/>
        </a:ln>
      </xdr:spPr>
      <xdr:txBody>
        <a:bodyPr vertOverflow="clip" wrap="square" lIns="36576" tIns="18288" rIns="0" bIns="0" anchor="t" upright="1"/>
        <a:lstStyle/>
        <a:p>
          <a:pPr algn="l" rtl="1">
            <a:defRPr sz="1000"/>
          </a:pPr>
          <a:r>
            <a:rPr lang="ja-JP" altLang="en-US" sz="900" b="0" i="0" strike="noStrike">
              <a:solidFill>
                <a:srgbClr val="000000"/>
              </a:solidFill>
              <a:latin typeface="HG丸ｺﾞｼｯｸM-PRO"/>
              <a:ea typeface="HG丸ｺﾞｼｯｸM-PRO"/>
            </a:rPr>
            <a:t>③</a:t>
          </a:r>
        </a:p>
      </xdr:txBody>
    </xdr:sp>
    <xdr:clientData/>
  </xdr:twoCellAnchor>
  <xdr:twoCellAnchor>
    <xdr:from>
      <xdr:col>10</xdr:col>
      <xdr:colOff>38100</xdr:colOff>
      <xdr:row>32</xdr:row>
      <xdr:rowOff>19050</xdr:rowOff>
    </xdr:from>
    <xdr:to>
      <xdr:col>10</xdr:col>
      <xdr:colOff>180975</xdr:colOff>
      <xdr:row>32</xdr:row>
      <xdr:rowOff>180975</xdr:rowOff>
    </xdr:to>
    <xdr:sp macro="" textlink="">
      <xdr:nvSpPr>
        <xdr:cNvPr id="34" name="Text Box 33"/>
        <xdr:cNvSpPr txBox="1">
          <a:spLocks noChangeArrowheads="1"/>
        </xdr:cNvSpPr>
      </xdr:nvSpPr>
      <xdr:spPr bwMode="auto">
        <a:xfrm>
          <a:off x="1990725" y="6715125"/>
          <a:ext cx="142875" cy="1619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38</xdr:col>
      <xdr:colOff>38100</xdr:colOff>
      <xdr:row>32</xdr:row>
      <xdr:rowOff>9525</xdr:rowOff>
    </xdr:from>
    <xdr:to>
      <xdr:col>38</xdr:col>
      <xdr:colOff>180975</xdr:colOff>
      <xdr:row>33</xdr:row>
      <xdr:rowOff>0</xdr:rowOff>
    </xdr:to>
    <xdr:sp macro="" textlink="">
      <xdr:nvSpPr>
        <xdr:cNvPr id="35" name="Text Box 34"/>
        <xdr:cNvSpPr txBox="1">
          <a:spLocks noChangeArrowheads="1"/>
        </xdr:cNvSpPr>
      </xdr:nvSpPr>
      <xdr:spPr bwMode="auto">
        <a:xfrm>
          <a:off x="7324725" y="6705600"/>
          <a:ext cx="142875"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34</xdr:col>
      <xdr:colOff>38100</xdr:colOff>
      <xdr:row>32</xdr:row>
      <xdr:rowOff>0</xdr:rowOff>
    </xdr:from>
    <xdr:to>
      <xdr:col>34</xdr:col>
      <xdr:colOff>180975</xdr:colOff>
      <xdr:row>32</xdr:row>
      <xdr:rowOff>228600</xdr:rowOff>
    </xdr:to>
    <xdr:sp macro="" textlink="">
      <xdr:nvSpPr>
        <xdr:cNvPr id="36" name="Text Box 35"/>
        <xdr:cNvSpPr txBox="1">
          <a:spLocks noChangeArrowheads="1"/>
        </xdr:cNvSpPr>
      </xdr:nvSpPr>
      <xdr:spPr bwMode="auto">
        <a:xfrm>
          <a:off x="6562725" y="6696075"/>
          <a:ext cx="142875"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30</xdr:col>
      <xdr:colOff>47625</xdr:colOff>
      <xdr:row>32</xdr:row>
      <xdr:rowOff>0</xdr:rowOff>
    </xdr:from>
    <xdr:to>
      <xdr:col>31</xdr:col>
      <xdr:colOff>0</xdr:colOff>
      <xdr:row>32</xdr:row>
      <xdr:rowOff>228600</xdr:rowOff>
    </xdr:to>
    <xdr:sp macro="" textlink="">
      <xdr:nvSpPr>
        <xdr:cNvPr id="37" name="Text Box 36"/>
        <xdr:cNvSpPr txBox="1">
          <a:spLocks noChangeArrowheads="1"/>
        </xdr:cNvSpPr>
      </xdr:nvSpPr>
      <xdr:spPr bwMode="auto">
        <a:xfrm>
          <a:off x="5810250" y="6696075"/>
          <a:ext cx="142875"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41</xdr:col>
      <xdr:colOff>19050</xdr:colOff>
      <xdr:row>25</xdr:row>
      <xdr:rowOff>0</xdr:rowOff>
    </xdr:from>
    <xdr:to>
      <xdr:col>42</xdr:col>
      <xdr:colOff>66675</xdr:colOff>
      <xdr:row>26</xdr:row>
      <xdr:rowOff>0</xdr:rowOff>
    </xdr:to>
    <xdr:sp macro="" textlink="">
      <xdr:nvSpPr>
        <xdr:cNvPr id="38" name="Text Box 37"/>
        <xdr:cNvSpPr txBox="1">
          <a:spLocks noChangeArrowheads="1"/>
        </xdr:cNvSpPr>
      </xdr:nvSpPr>
      <xdr:spPr bwMode="auto">
        <a:xfrm>
          <a:off x="7686675" y="5429250"/>
          <a:ext cx="238125" cy="238125"/>
        </a:xfrm>
        <a:prstGeom prst="rect">
          <a:avLst/>
        </a:prstGeom>
        <a:noFill/>
        <a:ln w="9525">
          <a:noFill/>
          <a:miter lim="800000"/>
          <a:headEnd/>
          <a:tailEnd/>
        </a:ln>
      </xdr:spPr>
      <xdr:txBody>
        <a:bodyPr vertOverflow="clip" wrap="square" lIns="36576" tIns="18288" rIns="0" bIns="0" anchor="t" upright="1"/>
        <a:lstStyle/>
        <a:p>
          <a:pPr algn="l" rtl="1">
            <a:defRPr sz="1000"/>
          </a:pPr>
          <a:r>
            <a:rPr lang="ja-JP" altLang="en-US" sz="900" b="0" i="0" strike="noStrike">
              <a:solidFill>
                <a:srgbClr val="000000"/>
              </a:solidFill>
              <a:latin typeface="HG丸ｺﾞｼｯｸM-PRO"/>
              <a:ea typeface="HG丸ｺﾞｼｯｸM-PRO"/>
            </a:rPr>
            <a:t>⑩</a:t>
          </a:r>
        </a:p>
      </xdr:txBody>
    </xdr:sp>
    <xdr:clientData/>
  </xdr:twoCellAnchor>
  <xdr:twoCellAnchor>
    <xdr:from>
      <xdr:col>19</xdr:col>
      <xdr:colOff>0</xdr:colOff>
      <xdr:row>34</xdr:row>
      <xdr:rowOff>0</xdr:rowOff>
    </xdr:from>
    <xdr:to>
      <xdr:col>20</xdr:col>
      <xdr:colOff>47625</xdr:colOff>
      <xdr:row>35</xdr:row>
      <xdr:rowOff>0</xdr:rowOff>
    </xdr:to>
    <xdr:sp macro="" textlink="">
      <xdr:nvSpPr>
        <xdr:cNvPr id="39" name="Text Box 38"/>
        <xdr:cNvSpPr txBox="1">
          <a:spLocks noChangeArrowheads="1"/>
        </xdr:cNvSpPr>
      </xdr:nvSpPr>
      <xdr:spPr bwMode="auto">
        <a:xfrm>
          <a:off x="3667125" y="7172325"/>
          <a:ext cx="238125" cy="2381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14</xdr:col>
      <xdr:colOff>38100</xdr:colOff>
      <xdr:row>32</xdr:row>
      <xdr:rowOff>0</xdr:rowOff>
    </xdr:from>
    <xdr:to>
      <xdr:col>14</xdr:col>
      <xdr:colOff>180975</xdr:colOff>
      <xdr:row>32</xdr:row>
      <xdr:rowOff>161925</xdr:rowOff>
    </xdr:to>
    <xdr:sp macro="" textlink="">
      <xdr:nvSpPr>
        <xdr:cNvPr id="40" name="Text Box 80"/>
        <xdr:cNvSpPr txBox="1">
          <a:spLocks noChangeArrowheads="1"/>
        </xdr:cNvSpPr>
      </xdr:nvSpPr>
      <xdr:spPr bwMode="auto">
        <a:xfrm>
          <a:off x="2752725" y="6696075"/>
          <a:ext cx="142875" cy="1619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18</xdr:col>
      <xdr:colOff>19050</xdr:colOff>
      <xdr:row>32</xdr:row>
      <xdr:rowOff>0</xdr:rowOff>
    </xdr:from>
    <xdr:to>
      <xdr:col>18</xdr:col>
      <xdr:colOff>161925</xdr:colOff>
      <xdr:row>32</xdr:row>
      <xdr:rowOff>161925</xdr:rowOff>
    </xdr:to>
    <xdr:sp macro="" textlink="">
      <xdr:nvSpPr>
        <xdr:cNvPr id="41" name="Text Box 81"/>
        <xdr:cNvSpPr txBox="1">
          <a:spLocks noChangeArrowheads="1"/>
        </xdr:cNvSpPr>
      </xdr:nvSpPr>
      <xdr:spPr bwMode="auto">
        <a:xfrm>
          <a:off x="3495675" y="6696075"/>
          <a:ext cx="142875" cy="1619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22</xdr:col>
      <xdr:colOff>38100</xdr:colOff>
      <xdr:row>32</xdr:row>
      <xdr:rowOff>0</xdr:rowOff>
    </xdr:from>
    <xdr:to>
      <xdr:col>22</xdr:col>
      <xdr:colOff>180975</xdr:colOff>
      <xdr:row>32</xdr:row>
      <xdr:rowOff>161925</xdr:rowOff>
    </xdr:to>
    <xdr:sp macro="" textlink="">
      <xdr:nvSpPr>
        <xdr:cNvPr id="42" name="Text Box 82"/>
        <xdr:cNvSpPr txBox="1">
          <a:spLocks noChangeArrowheads="1"/>
        </xdr:cNvSpPr>
      </xdr:nvSpPr>
      <xdr:spPr bwMode="auto">
        <a:xfrm>
          <a:off x="4276725" y="6696075"/>
          <a:ext cx="142875" cy="1619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twoCellAnchor>
    <xdr:from>
      <xdr:col>26</xdr:col>
      <xdr:colOff>19050</xdr:colOff>
      <xdr:row>32</xdr:row>
      <xdr:rowOff>0</xdr:rowOff>
    </xdr:from>
    <xdr:to>
      <xdr:col>26</xdr:col>
      <xdr:colOff>161925</xdr:colOff>
      <xdr:row>32</xdr:row>
      <xdr:rowOff>161925</xdr:rowOff>
    </xdr:to>
    <xdr:sp macro="" textlink="">
      <xdr:nvSpPr>
        <xdr:cNvPr id="43" name="Text Box 83"/>
        <xdr:cNvSpPr txBox="1">
          <a:spLocks noChangeArrowheads="1"/>
        </xdr:cNvSpPr>
      </xdr:nvSpPr>
      <xdr:spPr bwMode="auto">
        <a:xfrm>
          <a:off x="5019675" y="6696075"/>
          <a:ext cx="142875" cy="16192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700" b="0" i="0" strike="noStrike">
              <a:solidFill>
                <a:srgbClr val="000000"/>
              </a:solidFill>
              <a:latin typeface="HG丸ｺﾞｼｯｸM-PRO"/>
              <a:ea typeface="HG丸ｺﾞｼｯｸM-PRO"/>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cene3d>
          <a:camera prst="orthographicFront"/>
          <a:lightRig rig="threePt" dir="t"/>
        </a:scene3d>
        <a:sp3d>
          <a:bevelT w="165100" prst="coolSlant"/>
        </a:sp3d>
      </a:spPr>
      <a:bodyPr wrap="square" rtlCol="0" anchor="t">
        <a:spAutoFit/>
      </a:bodyPr>
      <a:lstStyle>
        <a:defPPr algn="ctr">
          <a:defRPr kumimoji="1" sz="2800" b="1">
            <a:latin typeface="HG丸ｺﾞｼｯｸM-PRO" pitchFamily="50" charset="-128"/>
            <a:ea typeface="HG丸ｺﾞｼｯｸM-PRO"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20"/>
  <sheetViews>
    <sheetView tabSelected="1" workbookViewId="0">
      <selection activeCell="C88" sqref="C88:AR88"/>
    </sheetView>
  </sheetViews>
  <sheetFormatPr defaultRowHeight="14.25"/>
  <cols>
    <col min="1" max="86" width="2.5" style="2" customWidth="1"/>
    <col min="87" max="16384" width="9" style="2"/>
  </cols>
  <sheetData>
    <row r="1" spans="1:44" ht="15" customHeight="1">
      <c r="A1" s="81"/>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row>
    <row r="2" spans="1:44" ht="15" customHeight="1"/>
    <row r="3" spans="1:44" ht="15" customHeight="1"/>
    <row r="4" spans="1:44" ht="15" customHeight="1"/>
    <row r="5" spans="1:44" ht="15" customHeight="1"/>
    <row r="6" spans="1:44" ht="15" customHeight="1"/>
    <row r="7" spans="1:44" ht="15" customHeight="1"/>
    <row r="8" spans="1:44" ht="15" customHeight="1"/>
    <row r="9" spans="1:44" ht="15" customHeight="1"/>
    <row r="10" spans="1:44" ht="15" customHeight="1"/>
    <row r="11" spans="1:44" ht="15" customHeight="1"/>
    <row r="12" spans="1:44" ht="15" customHeight="1">
      <c r="P12" s="205" t="s">
        <v>477</v>
      </c>
      <c r="Q12" s="205"/>
      <c r="R12" s="205"/>
      <c r="S12" s="205"/>
      <c r="T12" s="205"/>
      <c r="U12" s="205"/>
      <c r="V12" s="205"/>
      <c r="W12" s="205"/>
      <c r="X12" s="205"/>
      <c r="Y12" s="205"/>
      <c r="Z12" s="205"/>
      <c r="AA12" s="205"/>
      <c r="AB12" s="205"/>
      <c r="AC12" s="205"/>
      <c r="AD12" s="205"/>
      <c r="AE12" s="205"/>
      <c r="AF12" s="205"/>
      <c r="AG12" s="205"/>
      <c r="AH12" s="205"/>
      <c r="AI12" s="205"/>
      <c r="AJ12" s="205"/>
      <c r="AK12" s="205"/>
      <c r="AL12" s="205"/>
      <c r="AM12" s="186"/>
      <c r="AN12" s="186"/>
      <c r="AO12" s="186"/>
      <c r="AP12" s="186"/>
    </row>
    <row r="13" spans="1:44" ht="15" customHeight="1">
      <c r="P13" s="206" t="s">
        <v>1022</v>
      </c>
      <c r="Q13" s="206"/>
      <c r="R13" s="206"/>
      <c r="S13" s="206"/>
      <c r="T13" s="206"/>
      <c r="U13" s="206"/>
      <c r="V13" s="206"/>
      <c r="W13" s="206"/>
      <c r="X13" s="206"/>
      <c r="Y13" s="206"/>
      <c r="Z13" s="206"/>
      <c r="AA13" s="206"/>
      <c r="AB13" s="206"/>
      <c r="AC13" s="206"/>
      <c r="AD13" s="206"/>
      <c r="AE13" s="206"/>
      <c r="AF13" s="206"/>
      <c r="AG13" s="206"/>
      <c r="AH13" s="206"/>
      <c r="AI13" s="206"/>
      <c r="AJ13" s="206"/>
      <c r="AK13" s="206"/>
      <c r="AL13" s="206"/>
    </row>
    <row r="14" spans="1:44" ht="15" customHeight="1"/>
    <row r="15" spans="1:44" ht="17.100000000000001" customHeight="1">
      <c r="A15" s="41" t="s">
        <v>587</v>
      </c>
    </row>
    <row r="16" spans="1:44" ht="17.100000000000001" customHeight="1">
      <c r="B16" s="207" t="s">
        <v>658</v>
      </c>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row>
    <row r="17" spans="1:44" ht="17.100000000000001" customHeight="1">
      <c r="A17" s="207" t="s">
        <v>659</v>
      </c>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row>
    <row r="18" spans="1:44" ht="17.100000000000001" customHeight="1">
      <c r="B18" s="207" t="s">
        <v>588</v>
      </c>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row>
    <row r="19" spans="1:44" ht="17.100000000000001" customHeight="1"/>
    <row r="20" spans="1:44" ht="17.100000000000001" customHeight="1">
      <c r="C20" s="2" t="s">
        <v>589</v>
      </c>
    </row>
    <row r="21" spans="1:44" ht="17.100000000000001" customHeight="1">
      <c r="D21" s="208" t="s">
        <v>590</v>
      </c>
      <c r="E21" s="209"/>
      <c r="F21" s="209"/>
      <c r="G21" s="209"/>
      <c r="H21" s="209"/>
      <c r="I21" s="209"/>
      <c r="J21" s="210"/>
      <c r="N21" s="207" t="s">
        <v>960</v>
      </c>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row>
    <row r="22" spans="1:44" ht="17.100000000000001" customHeight="1">
      <c r="D22" s="211"/>
      <c r="E22" s="212"/>
      <c r="F22" s="212"/>
      <c r="G22" s="212"/>
      <c r="H22" s="212"/>
      <c r="I22" s="212"/>
      <c r="J22" s="213"/>
      <c r="N22" s="207" t="s">
        <v>596</v>
      </c>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row>
    <row r="23" spans="1:44" ht="17.100000000000001" customHeight="1">
      <c r="D23" s="214"/>
      <c r="E23" s="215"/>
      <c r="F23" s="215"/>
      <c r="G23" s="215"/>
      <c r="H23" s="215"/>
      <c r="I23" s="215"/>
      <c r="J23" s="216"/>
      <c r="N23" s="207" t="s">
        <v>662</v>
      </c>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row>
    <row r="24" spans="1:44" ht="17.100000000000001" customHeight="1">
      <c r="F24" s="76"/>
      <c r="G24" s="76"/>
      <c r="H24" s="76"/>
      <c r="N24" s="207" t="s">
        <v>663</v>
      </c>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row>
    <row r="25" spans="1:44" ht="17.100000000000001" customHeight="1">
      <c r="F25" s="7"/>
      <c r="G25" s="7"/>
      <c r="H25" s="7"/>
      <c r="N25" s="207" t="s">
        <v>664</v>
      </c>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row>
    <row r="26" spans="1:44" ht="17.100000000000001" customHeight="1">
      <c r="F26" s="7"/>
      <c r="G26" s="7"/>
      <c r="H26" s="7"/>
      <c r="N26" s="207" t="s">
        <v>665</v>
      </c>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row>
    <row r="27" spans="1:44" ht="17.100000000000001" customHeight="1">
      <c r="F27" s="1"/>
      <c r="G27" s="1"/>
      <c r="H27" s="1"/>
      <c r="N27" s="207" t="s">
        <v>666</v>
      </c>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row>
    <row r="28" spans="1:44" ht="17.100000000000001" customHeight="1">
      <c r="F28" s="1"/>
      <c r="G28" s="1"/>
      <c r="H28" s="1"/>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row>
    <row r="29" spans="1:44" ht="17.100000000000001" customHeight="1">
      <c r="C29" s="2" t="s">
        <v>591</v>
      </c>
    </row>
    <row r="30" spans="1:44" ht="17.100000000000001" customHeight="1">
      <c r="D30" s="217" t="s">
        <v>592</v>
      </c>
      <c r="E30" s="218"/>
      <c r="F30" s="218"/>
      <c r="G30" s="218"/>
      <c r="H30" s="218"/>
      <c r="I30" s="218"/>
      <c r="J30" s="219"/>
      <c r="N30" s="207" t="s">
        <v>1037</v>
      </c>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row>
    <row r="31" spans="1:44" ht="17.100000000000001" customHeight="1">
      <c r="D31" s="217"/>
      <c r="E31" s="218"/>
      <c r="F31" s="218"/>
      <c r="G31" s="218"/>
      <c r="H31" s="218"/>
      <c r="I31" s="218"/>
      <c r="J31" s="219"/>
      <c r="N31" s="207" t="s">
        <v>1038</v>
      </c>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row>
    <row r="32" spans="1:44" ht="17.100000000000001" customHeight="1">
      <c r="D32" s="217"/>
      <c r="E32" s="218"/>
      <c r="F32" s="218"/>
      <c r="G32" s="218"/>
      <c r="H32" s="218"/>
      <c r="I32" s="218"/>
      <c r="J32" s="219"/>
      <c r="N32" s="207" t="s">
        <v>1039</v>
      </c>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row>
    <row r="33" spans="3:44" ht="17.100000000000001" customHeight="1">
      <c r="D33" s="74"/>
      <c r="E33" s="74"/>
      <c r="F33" s="74"/>
      <c r="G33" s="74"/>
      <c r="H33" s="74"/>
      <c r="I33" s="74"/>
      <c r="J33" s="74"/>
      <c r="N33" s="207" t="s">
        <v>961</v>
      </c>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row>
    <row r="34" spans="3:44" ht="17.100000000000001" customHeight="1">
      <c r="D34" s="75"/>
      <c r="E34" s="75"/>
      <c r="F34" s="75"/>
      <c r="G34" s="75"/>
      <c r="H34" s="75"/>
      <c r="I34" s="75"/>
      <c r="J34" s="75"/>
      <c r="N34" s="207" t="s">
        <v>667</v>
      </c>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row>
    <row r="35" spans="3:44" ht="17.100000000000001" customHeight="1">
      <c r="N35" s="207" t="s">
        <v>962</v>
      </c>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row>
    <row r="36" spans="3:44" ht="17.100000000000001" customHeight="1">
      <c r="N36" s="207" t="s">
        <v>597</v>
      </c>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row>
    <row r="37" spans="3:44" ht="17.100000000000001" customHeight="1">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row>
    <row r="38" spans="3:44" ht="17.100000000000001" customHeight="1">
      <c r="C38" s="2" t="s">
        <v>593</v>
      </c>
    </row>
    <row r="39" spans="3:44" ht="17.100000000000001" customHeight="1">
      <c r="D39" s="208" t="s">
        <v>594</v>
      </c>
      <c r="E39" s="209"/>
      <c r="F39" s="209"/>
      <c r="G39" s="209"/>
      <c r="H39" s="209"/>
      <c r="I39" s="209"/>
      <c r="J39" s="210"/>
      <c r="N39" s="207" t="s">
        <v>1040</v>
      </c>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row>
    <row r="40" spans="3:44" ht="17.100000000000001" customHeight="1">
      <c r="D40" s="211"/>
      <c r="E40" s="212"/>
      <c r="F40" s="212"/>
      <c r="G40" s="212"/>
      <c r="H40" s="212"/>
      <c r="I40" s="212"/>
      <c r="J40" s="213"/>
      <c r="N40" s="207" t="s">
        <v>963</v>
      </c>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row>
    <row r="41" spans="3:44" ht="17.100000000000001" customHeight="1">
      <c r="D41" s="214"/>
      <c r="E41" s="215"/>
      <c r="F41" s="215"/>
      <c r="G41" s="215"/>
      <c r="H41" s="215"/>
      <c r="I41" s="215"/>
      <c r="J41" s="216"/>
      <c r="N41" s="207" t="s">
        <v>1041</v>
      </c>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row>
    <row r="42" spans="3:44" ht="17.100000000000001" customHeight="1">
      <c r="N42" s="207" t="s">
        <v>965</v>
      </c>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row>
    <row r="43" spans="3:44" ht="17.100000000000001" customHeight="1">
      <c r="N43" s="207" t="s">
        <v>1042</v>
      </c>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row>
    <row r="44" spans="3:44" ht="17.100000000000001" customHeight="1">
      <c r="N44" s="207" t="s">
        <v>1043</v>
      </c>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row>
    <row r="45" spans="3:44" ht="17.100000000000001" customHeight="1">
      <c r="N45" s="207" t="s">
        <v>966</v>
      </c>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row>
    <row r="46" spans="3:44" ht="17.100000000000001" customHeight="1">
      <c r="N46" s="207" t="s">
        <v>967</v>
      </c>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row>
    <row r="47" spans="3:44" ht="17.100000000000001" customHeight="1">
      <c r="N47" s="207" t="s">
        <v>873</v>
      </c>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row>
    <row r="48" spans="3:44" ht="17.100000000000001" customHeight="1">
      <c r="N48" s="207" t="s">
        <v>1044</v>
      </c>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row>
    <row r="49" spans="3:44" ht="17.100000000000001" customHeight="1">
      <c r="N49" s="207" t="s">
        <v>964</v>
      </c>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row>
    <row r="50" spans="3:44" ht="17.100000000000001" customHeight="1">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row>
    <row r="51" spans="3:44" ht="17.100000000000001" customHeight="1">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row>
    <row r="52" spans="3:44" ht="17.100000000000001" customHeight="1">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row>
    <row r="53" spans="3:44" ht="17.100000000000001" customHeight="1">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row>
    <row r="54" spans="3:44" ht="17.100000000000001" customHeight="1">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row>
    <row r="55" spans="3:44" ht="17.100000000000001" customHeight="1">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row>
    <row r="56" spans="3:44" ht="17.100000000000001" customHeight="1">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row>
    <row r="57" spans="3:44" ht="17.100000000000001" customHeight="1">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row>
    <row r="58" spans="3:44" ht="17.100000000000001" customHeight="1">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row>
    <row r="59" spans="3:44" ht="17.100000000000001" customHeight="1">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row>
    <row r="60" spans="3:44" ht="17.100000000000001" customHeight="1">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row>
    <row r="61" spans="3:44" ht="17.100000000000001" customHeight="1">
      <c r="C61" s="2" t="s">
        <v>1049</v>
      </c>
    </row>
    <row r="62" spans="3:44" ht="17.100000000000001" customHeight="1">
      <c r="D62" s="208" t="s">
        <v>595</v>
      </c>
      <c r="E62" s="209"/>
      <c r="F62" s="209"/>
      <c r="G62" s="209"/>
      <c r="H62" s="209"/>
      <c r="I62" s="209"/>
      <c r="J62" s="210"/>
      <c r="N62" s="207" t="s">
        <v>660</v>
      </c>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row>
    <row r="63" spans="3:44" ht="17.100000000000001" customHeight="1">
      <c r="D63" s="211"/>
      <c r="E63" s="212"/>
      <c r="F63" s="212"/>
      <c r="G63" s="212"/>
      <c r="H63" s="212"/>
      <c r="I63" s="212"/>
      <c r="J63" s="213"/>
      <c r="N63" s="207" t="s">
        <v>661</v>
      </c>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row>
    <row r="64" spans="3:44" ht="17.100000000000001" customHeight="1">
      <c r="D64" s="214"/>
      <c r="E64" s="215"/>
      <c r="F64" s="215"/>
      <c r="G64" s="215"/>
      <c r="H64" s="215"/>
      <c r="I64" s="215"/>
      <c r="J64" s="216"/>
    </row>
    <row r="65" spans="6:44" ht="17.100000000000001" customHeight="1"/>
    <row r="66" spans="6:44" ht="17.100000000000001" customHeight="1"/>
    <row r="67" spans="6:44" ht="17.100000000000001" customHeight="1"/>
    <row r="68" spans="6:44" ht="17.100000000000001" customHeight="1"/>
    <row r="69" spans="6:44" ht="17.100000000000001" customHeight="1">
      <c r="F69" s="207" t="s">
        <v>650</v>
      </c>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row>
    <row r="70" spans="6:44" ht="17.100000000000001" customHeight="1">
      <c r="F70" s="207" t="s">
        <v>651</v>
      </c>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row>
    <row r="71" spans="6:44" ht="17.100000000000001" customHeight="1">
      <c r="H71" s="207" t="s">
        <v>875</v>
      </c>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row>
    <row r="72" spans="6:44" ht="17.100000000000001" customHeight="1">
      <c r="I72" s="207" t="s">
        <v>652</v>
      </c>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row>
    <row r="73" spans="6:44" ht="17.100000000000001" customHeight="1">
      <c r="I73" s="207" t="s">
        <v>653</v>
      </c>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row>
    <row r="74" spans="6:44" ht="17.100000000000001" customHeight="1">
      <c r="H74" s="207" t="s">
        <v>876</v>
      </c>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row>
    <row r="75" spans="6:44" ht="17.100000000000001" customHeight="1">
      <c r="H75" s="207" t="s">
        <v>1045</v>
      </c>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row>
    <row r="76" spans="6:44" ht="17.100000000000001" customHeight="1">
      <c r="H76" s="207" t="s">
        <v>879</v>
      </c>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row>
    <row r="77" spans="6:44" ht="17.100000000000001" customHeight="1"/>
    <row r="78" spans="6:44" ht="17.100000000000001" customHeight="1">
      <c r="F78" s="207" t="s">
        <v>654</v>
      </c>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row>
    <row r="79" spans="6:44" ht="17.100000000000001" customHeight="1">
      <c r="H79" s="207" t="s">
        <v>655</v>
      </c>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row>
    <row r="80" spans="6:44" ht="17.100000000000001" customHeight="1">
      <c r="H80" s="207" t="s">
        <v>878</v>
      </c>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row>
    <row r="81" spans="1:44" ht="17.100000000000001" customHeight="1">
      <c r="H81" s="207" t="s">
        <v>656</v>
      </c>
      <c r="I81" s="207"/>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row>
    <row r="82" spans="1:44" ht="17.100000000000001" customHeight="1">
      <c r="H82" s="207" t="s">
        <v>878</v>
      </c>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row>
    <row r="83" spans="1:44" ht="17.100000000000001" customHeight="1">
      <c r="H83" s="207" t="s">
        <v>877</v>
      </c>
      <c r="I83" s="207"/>
      <c r="J83" s="207"/>
      <c r="K83" s="207"/>
      <c r="L83" s="207"/>
      <c r="M83" s="207"/>
      <c r="N83" s="207"/>
      <c r="O83" s="207"/>
      <c r="P83" s="207"/>
      <c r="Q83" s="207"/>
      <c r="R83" s="207"/>
      <c r="S83" s="207"/>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row>
    <row r="84" spans="1:44" ht="17.100000000000001" customHeight="1">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row>
    <row r="85" spans="1:44" ht="17.100000000000001" customHeight="1"/>
    <row r="86" spans="1:44" ht="20.100000000000001" customHeight="1">
      <c r="A86" s="41" t="s">
        <v>598</v>
      </c>
    </row>
    <row r="87" spans="1:44" ht="20.100000000000001" customHeight="1">
      <c r="B87" s="220" t="s">
        <v>600</v>
      </c>
      <c r="C87" s="220"/>
      <c r="D87" s="73" t="s">
        <v>599</v>
      </c>
      <c r="E87" s="73"/>
      <c r="F87" s="73"/>
      <c r="G87" s="73"/>
      <c r="H87" s="73"/>
      <c r="I87" s="73"/>
      <c r="J87" s="73"/>
      <c r="K87" s="73"/>
      <c r="L87" s="73"/>
      <c r="M87" s="73"/>
      <c r="N87" s="73"/>
    </row>
    <row r="88" spans="1:44" ht="20.100000000000001" customHeight="1">
      <c r="C88" s="207" t="s">
        <v>668</v>
      </c>
      <c r="D88" s="207"/>
      <c r="E88" s="207"/>
      <c r="F88" s="207"/>
      <c r="G88" s="207"/>
      <c r="H88" s="207"/>
      <c r="I88" s="207"/>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row>
    <row r="89" spans="1:44" ht="20.100000000000001" customHeight="1">
      <c r="C89" s="207" t="s">
        <v>669</v>
      </c>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7"/>
      <c r="AL89" s="207"/>
      <c r="AM89" s="207"/>
      <c r="AN89" s="207"/>
      <c r="AO89" s="207"/>
      <c r="AP89" s="207"/>
      <c r="AQ89" s="207"/>
      <c r="AR89" s="207"/>
    </row>
    <row r="90" spans="1:44" ht="20.100000000000001" customHeight="1">
      <c r="C90" s="207" t="s">
        <v>601</v>
      </c>
      <c r="D90" s="207"/>
      <c r="E90" s="207"/>
      <c r="F90" s="207"/>
      <c r="G90" s="207"/>
      <c r="H90" s="207"/>
      <c r="I90" s="207"/>
      <c r="J90" s="207"/>
      <c r="K90" s="207"/>
      <c r="L90" s="207"/>
      <c r="M90" s="207"/>
      <c r="N90" s="207"/>
      <c r="O90" s="207"/>
      <c r="P90" s="207"/>
      <c r="Q90" s="207"/>
      <c r="R90" s="207"/>
      <c r="S90" s="207"/>
      <c r="T90" s="207"/>
      <c r="U90" s="207"/>
      <c r="V90" s="207"/>
      <c r="W90" s="207"/>
      <c r="X90" s="207"/>
      <c r="Y90" s="207"/>
      <c r="Z90" s="207"/>
      <c r="AA90" s="207"/>
      <c r="AB90" s="207"/>
      <c r="AC90" s="207"/>
      <c r="AD90" s="207"/>
      <c r="AE90" s="207"/>
      <c r="AF90" s="207"/>
      <c r="AG90" s="207"/>
      <c r="AH90" s="207"/>
      <c r="AI90" s="207"/>
      <c r="AJ90" s="207"/>
      <c r="AK90" s="207"/>
      <c r="AL90" s="207"/>
      <c r="AM90" s="207"/>
      <c r="AN90" s="207"/>
      <c r="AO90" s="207"/>
      <c r="AP90" s="207"/>
      <c r="AQ90" s="207"/>
      <c r="AR90" s="207"/>
    </row>
    <row r="91" spans="1:44" ht="20.100000000000001" customHeight="1">
      <c r="C91" s="207" t="s">
        <v>657</v>
      </c>
      <c r="D91" s="207"/>
      <c r="E91" s="207"/>
      <c r="F91" s="207"/>
      <c r="G91" s="207"/>
      <c r="H91" s="207"/>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row>
    <row r="92" spans="1:44" ht="20.100000000000001" customHeight="1">
      <c r="C92" s="207" t="s">
        <v>671</v>
      </c>
      <c r="D92" s="207"/>
      <c r="E92" s="207"/>
      <c r="F92" s="207"/>
      <c r="G92" s="207"/>
      <c r="H92" s="207"/>
      <c r="I92" s="207"/>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row>
    <row r="93" spans="1:44" ht="20.100000000000001" customHeight="1">
      <c r="C93" s="207" t="s">
        <v>672</v>
      </c>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07"/>
      <c r="AK93" s="207"/>
      <c r="AL93" s="207"/>
      <c r="AM93" s="207"/>
      <c r="AN93" s="207"/>
      <c r="AO93" s="207"/>
      <c r="AP93" s="207"/>
      <c r="AQ93" s="207"/>
      <c r="AR93" s="207"/>
    </row>
    <row r="94" spans="1:44" ht="20.100000000000001" customHeight="1">
      <c r="C94" s="207" t="s">
        <v>670</v>
      </c>
      <c r="D94" s="207"/>
      <c r="E94" s="207"/>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row>
    <row r="95" spans="1:44" ht="20.100000000000001" customHeight="1">
      <c r="D95" s="222" t="s">
        <v>602</v>
      </c>
      <c r="E95" s="222"/>
      <c r="F95" s="222"/>
      <c r="G95" s="222"/>
      <c r="H95" s="222"/>
      <c r="I95" s="222"/>
      <c r="J95" s="222"/>
      <c r="K95" s="222"/>
      <c r="L95" s="222"/>
      <c r="M95" s="221" t="s">
        <v>347</v>
      </c>
      <c r="N95" s="221"/>
      <c r="O95" s="221"/>
      <c r="P95" s="221"/>
      <c r="Q95" s="222" t="s">
        <v>1050</v>
      </c>
      <c r="R95" s="222"/>
      <c r="S95" s="222"/>
      <c r="T95" s="222"/>
      <c r="U95" s="222"/>
      <c r="V95" s="222"/>
      <c r="W95" s="222"/>
      <c r="X95" s="222"/>
      <c r="Y95" s="222"/>
      <c r="Z95" s="222"/>
      <c r="AA95" s="222"/>
      <c r="AB95" s="222"/>
      <c r="AC95" s="222"/>
      <c r="AD95" s="222"/>
      <c r="AE95" s="222"/>
      <c r="AF95" s="222"/>
      <c r="AG95" s="222"/>
      <c r="AH95" s="222"/>
      <c r="AI95" s="222"/>
      <c r="AJ95" s="222"/>
      <c r="AK95" s="222"/>
      <c r="AL95" s="222"/>
    </row>
    <row r="96" spans="1:44" ht="20.100000000000001" customHeight="1">
      <c r="D96" s="222" t="s">
        <v>603</v>
      </c>
      <c r="E96" s="222"/>
      <c r="F96" s="222"/>
      <c r="G96" s="222"/>
      <c r="H96" s="222"/>
      <c r="I96" s="222"/>
      <c r="J96" s="222"/>
      <c r="K96" s="222"/>
      <c r="L96" s="222"/>
      <c r="M96" s="221"/>
      <c r="N96" s="221"/>
      <c r="O96" s="221"/>
      <c r="P96" s="221"/>
      <c r="Q96" s="222" t="s">
        <v>605</v>
      </c>
      <c r="R96" s="222"/>
      <c r="S96" s="222"/>
      <c r="T96" s="222"/>
      <c r="U96" s="222"/>
      <c r="V96" s="222"/>
      <c r="W96" s="222"/>
      <c r="X96" s="222"/>
      <c r="Y96" s="222"/>
      <c r="Z96" s="222"/>
      <c r="AA96" s="222"/>
      <c r="AB96" s="222"/>
      <c r="AC96" s="222"/>
      <c r="AD96" s="222"/>
      <c r="AE96" s="222"/>
      <c r="AF96" s="222"/>
      <c r="AG96" s="222"/>
      <c r="AH96" s="222"/>
      <c r="AI96" s="222"/>
      <c r="AJ96" s="222"/>
      <c r="AK96" s="222"/>
      <c r="AL96" s="222"/>
    </row>
    <row r="97" spans="2:44" ht="20.100000000000001" customHeight="1">
      <c r="D97" s="222" t="s">
        <v>604</v>
      </c>
      <c r="E97" s="222"/>
      <c r="F97" s="222"/>
      <c r="G97" s="222"/>
      <c r="H97" s="222"/>
      <c r="I97" s="222"/>
      <c r="J97" s="222"/>
      <c r="K97" s="222"/>
      <c r="L97" s="222"/>
      <c r="M97" s="221" t="s">
        <v>345</v>
      </c>
      <c r="N97" s="221"/>
      <c r="O97" s="221"/>
      <c r="P97" s="221"/>
      <c r="Q97" s="222" t="s">
        <v>606</v>
      </c>
      <c r="R97" s="222"/>
      <c r="S97" s="222"/>
      <c r="T97" s="222"/>
      <c r="U97" s="222"/>
      <c r="V97" s="222"/>
      <c r="W97" s="222"/>
      <c r="X97" s="222"/>
      <c r="Y97" s="222"/>
      <c r="Z97" s="222"/>
      <c r="AA97" s="222"/>
      <c r="AB97" s="222"/>
      <c r="AC97" s="222"/>
      <c r="AD97" s="222"/>
      <c r="AE97" s="222"/>
      <c r="AF97" s="222"/>
      <c r="AG97" s="222"/>
      <c r="AH97" s="222"/>
      <c r="AI97" s="222"/>
      <c r="AJ97" s="222"/>
      <c r="AK97" s="222"/>
      <c r="AL97" s="222"/>
    </row>
    <row r="98" spans="2:44" ht="20.100000000000001" customHeight="1">
      <c r="C98" s="207" t="s">
        <v>673</v>
      </c>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07"/>
      <c r="AK98" s="207"/>
      <c r="AL98" s="207"/>
      <c r="AM98" s="207"/>
      <c r="AN98" s="207"/>
      <c r="AO98" s="207"/>
      <c r="AP98" s="207"/>
      <c r="AQ98" s="207"/>
      <c r="AR98" s="207"/>
    </row>
    <row r="99" spans="2:44" ht="20.100000000000001" customHeight="1"/>
    <row r="100" spans="2:44" ht="20.100000000000001" customHeight="1">
      <c r="B100" s="220" t="s">
        <v>607</v>
      </c>
      <c r="C100" s="220"/>
      <c r="D100" s="73" t="s">
        <v>608</v>
      </c>
      <c r="E100" s="73"/>
      <c r="F100" s="73"/>
      <c r="G100" s="73"/>
      <c r="H100" s="73"/>
      <c r="I100" s="73"/>
      <c r="J100" s="73"/>
      <c r="K100" s="73"/>
      <c r="L100" s="73"/>
      <c r="M100" s="73"/>
      <c r="N100" s="73"/>
    </row>
    <row r="101" spans="2:44" ht="20.100000000000001" customHeight="1">
      <c r="D101" s="207" t="s">
        <v>609</v>
      </c>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07"/>
      <c r="AK101" s="207"/>
      <c r="AL101" s="207"/>
      <c r="AM101" s="207"/>
      <c r="AN101" s="207"/>
      <c r="AO101" s="207"/>
      <c r="AP101" s="207"/>
      <c r="AQ101" s="207"/>
      <c r="AR101" s="207"/>
    </row>
    <row r="102" spans="2:44" ht="20.100000000000001" customHeight="1">
      <c r="C102" s="207" t="s">
        <v>610</v>
      </c>
      <c r="D102" s="207"/>
      <c r="E102" s="207"/>
      <c r="F102" s="207"/>
      <c r="G102" s="207"/>
      <c r="H102" s="207"/>
      <c r="I102" s="207"/>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7"/>
      <c r="AG102" s="207"/>
      <c r="AH102" s="207"/>
      <c r="AI102" s="207"/>
      <c r="AJ102" s="207"/>
      <c r="AK102" s="207"/>
      <c r="AL102" s="207"/>
      <c r="AM102" s="207"/>
      <c r="AN102" s="207"/>
      <c r="AO102" s="207"/>
      <c r="AP102" s="207"/>
      <c r="AQ102" s="207"/>
      <c r="AR102" s="207"/>
    </row>
    <row r="103" spans="2:44" ht="20.100000000000001" customHeight="1">
      <c r="C103" s="207" t="s">
        <v>611</v>
      </c>
      <c r="D103" s="207"/>
      <c r="E103" s="207"/>
      <c r="F103" s="207"/>
      <c r="G103" s="207"/>
      <c r="H103" s="207"/>
      <c r="I103" s="207"/>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7"/>
      <c r="AG103" s="207"/>
      <c r="AH103" s="207"/>
      <c r="AI103" s="207"/>
      <c r="AJ103" s="207"/>
      <c r="AK103" s="207"/>
      <c r="AL103" s="207"/>
      <c r="AM103" s="207"/>
      <c r="AN103" s="207"/>
      <c r="AO103" s="207"/>
      <c r="AP103" s="207"/>
      <c r="AQ103" s="207"/>
      <c r="AR103" s="207"/>
    </row>
    <row r="104" spans="2:44" ht="20.100000000000001" customHeight="1">
      <c r="C104" s="207" t="s">
        <v>612</v>
      </c>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7"/>
      <c r="AG104" s="207"/>
      <c r="AH104" s="207"/>
      <c r="AI104" s="207"/>
      <c r="AJ104" s="207"/>
      <c r="AK104" s="207"/>
      <c r="AL104" s="207"/>
      <c r="AM104" s="207"/>
      <c r="AN104" s="207"/>
      <c r="AO104" s="207"/>
      <c r="AP104" s="207"/>
      <c r="AQ104" s="207"/>
      <c r="AR104" s="207"/>
    </row>
    <row r="105" spans="2:44" ht="20.100000000000001" customHeight="1">
      <c r="C105" s="207" t="s">
        <v>613</v>
      </c>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07"/>
      <c r="AK105" s="207"/>
      <c r="AL105" s="207"/>
      <c r="AM105" s="207"/>
      <c r="AN105" s="207"/>
      <c r="AO105" s="207"/>
      <c r="AP105" s="207"/>
      <c r="AQ105" s="207"/>
      <c r="AR105" s="207"/>
    </row>
    <row r="106" spans="2:44" ht="20.100000000000001" customHeight="1"/>
    <row r="107" spans="2:44" ht="20.100000000000001" customHeight="1">
      <c r="B107" s="220" t="s">
        <v>614</v>
      </c>
      <c r="C107" s="220"/>
      <c r="D107" s="2" t="s">
        <v>874</v>
      </c>
    </row>
    <row r="108" spans="2:44" ht="20.100000000000001" customHeight="1">
      <c r="B108" s="108"/>
      <c r="C108" s="108"/>
    </row>
    <row r="109" spans="2:44" ht="20.100000000000001" customHeight="1">
      <c r="B109" s="108"/>
      <c r="C109" s="108"/>
    </row>
    <row r="110" spans="2:44" ht="20.100000000000001" customHeight="1">
      <c r="B110" s="108"/>
      <c r="C110" s="108"/>
    </row>
    <row r="111" spans="2:44" ht="20.100000000000001" customHeight="1">
      <c r="B111" s="108"/>
      <c r="C111" s="108"/>
    </row>
    <row r="112" spans="2:44" ht="20.100000000000001" customHeight="1">
      <c r="B112" s="108"/>
      <c r="C112" s="108"/>
    </row>
    <row r="113" spans="2:44" ht="20.100000000000001" customHeight="1">
      <c r="B113" s="108"/>
      <c r="C113" s="108"/>
    </row>
    <row r="114" spans="2:44" ht="20.100000000000001" customHeight="1">
      <c r="B114" s="108"/>
      <c r="C114" s="108"/>
    </row>
    <row r="115" spans="2:44" ht="20.100000000000001" customHeight="1">
      <c r="D115" s="2" t="s">
        <v>616</v>
      </c>
    </row>
    <row r="116" spans="2:44" ht="20.100000000000001" customHeight="1"/>
    <row r="117" spans="2:44" ht="20.100000000000001" customHeight="1">
      <c r="D117" s="68"/>
      <c r="E117" s="223" t="s">
        <v>623</v>
      </c>
      <c r="F117" s="223"/>
      <c r="G117" s="223"/>
      <c r="H117" s="223"/>
      <c r="I117" s="223"/>
      <c r="J117" s="223"/>
      <c r="K117" s="223"/>
      <c r="L117" s="223"/>
      <c r="M117" s="223"/>
      <c r="N117" s="224"/>
      <c r="O117" s="70"/>
      <c r="P117" s="71"/>
      <c r="Q117" s="71"/>
      <c r="R117" s="223" t="s">
        <v>615</v>
      </c>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4"/>
    </row>
    <row r="118" spans="2:44" ht="20.100000000000001" customHeight="1">
      <c r="D118" s="20" t="s">
        <v>625</v>
      </c>
      <c r="E118" s="72"/>
      <c r="F118" s="72"/>
      <c r="G118" s="72"/>
      <c r="H118" s="72"/>
      <c r="I118" s="72"/>
      <c r="J118" s="72"/>
      <c r="K118" s="72"/>
      <c r="L118" s="69"/>
      <c r="M118" s="16"/>
      <c r="N118" s="17"/>
      <c r="O118" s="227" t="s">
        <v>624</v>
      </c>
      <c r="P118" s="228"/>
      <c r="Q118" s="229"/>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c r="AP118" s="225"/>
      <c r="AQ118" s="225"/>
      <c r="AR118" s="226"/>
    </row>
    <row r="119" spans="2:44" ht="20.100000000000001" customHeight="1">
      <c r="D119" s="222" t="s">
        <v>986</v>
      </c>
      <c r="E119" s="222"/>
      <c r="F119" s="222"/>
      <c r="G119" s="222"/>
      <c r="H119" s="222"/>
      <c r="I119" s="222"/>
      <c r="J119" s="222"/>
      <c r="K119" s="222"/>
      <c r="L119" s="222"/>
      <c r="M119" s="221" t="s">
        <v>994</v>
      </c>
      <c r="N119" s="221"/>
      <c r="O119" s="235" t="s">
        <v>619</v>
      </c>
      <c r="P119" s="235"/>
      <c r="Q119" s="235"/>
      <c r="R119" s="222" t="s">
        <v>620</v>
      </c>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2"/>
      <c r="AO119" s="222"/>
      <c r="AP119" s="222"/>
      <c r="AQ119" s="222"/>
      <c r="AR119" s="222"/>
    </row>
    <row r="120" spans="2:44" ht="20.100000000000001" customHeight="1">
      <c r="D120" s="222" t="s">
        <v>617</v>
      </c>
      <c r="E120" s="222"/>
      <c r="F120" s="222"/>
      <c r="G120" s="222"/>
      <c r="H120" s="222"/>
      <c r="I120" s="222"/>
      <c r="J120" s="222"/>
      <c r="K120" s="222"/>
      <c r="L120" s="222"/>
      <c r="M120" s="221" t="s">
        <v>995</v>
      </c>
      <c r="N120" s="221"/>
      <c r="O120" s="235"/>
      <c r="P120" s="235"/>
      <c r="Q120" s="235"/>
      <c r="R120" s="222" t="s">
        <v>621</v>
      </c>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2"/>
      <c r="AO120" s="222"/>
      <c r="AP120" s="222"/>
      <c r="AQ120" s="222"/>
      <c r="AR120" s="222"/>
    </row>
    <row r="121" spans="2:44" ht="20.100000000000001" customHeight="1">
      <c r="D121" s="222" t="s">
        <v>618</v>
      </c>
      <c r="E121" s="222"/>
      <c r="F121" s="222"/>
      <c r="G121" s="222"/>
      <c r="H121" s="222"/>
      <c r="I121" s="222"/>
      <c r="J121" s="222"/>
      <c r="K121" s="222"/>
      <c r="L121" s="222"/>
      <c r="M121" s="221" t="s">
        <v>999</v>
      </c>
      <c r="N121" s="221"/>
      <c r="O121" s="235"/>
      <c r="P121" s="235"/>
      <c r="Q121" s="235"/>
      <c r="R121" s="222" t="s">
        <v>622</v>
      </c>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2"/>
      <c r="AO121" s="222"/>
      <c r="AP121" s="222"/>
      <c r="AQ121" s="222"/>
      <c r="AR121" s="222"/>
    </row>
    <row r="122" spans="2:44" ht="20.100000000000001" customHeight="1"/>
    <row r="123" spans="2:44" ht="20.100000000000001" customHeight="1">
      <c r="D123" s="2" t="s">
        <v>626</v>
      </c>
    </row>
    <row r="124" spans="2:44" ht="20.100000000000001" customHeight="1">
      <c r="D124" s="68"/>
      <c r="E124" s="223" t="s">
        <v>623</v>
      </c>
      <c r="F124" s="223"/>
      <c r="G124" s="223"/>
      <c r="H124" s="223"/>
      <c r="I124" s="223"/>
      <c r="J124" s="223"/>
      <c r="K124" s="223"/>
      <c r="L124" s="223"/>
      <c r="M124" s="223"/>
      <c r="N124" s="224"/>
      <c r="O124" s="70"/>
      <c r="P124" s="71"/>
      <c r="Q124" s="71"/>
      <c r="R124" s="223" t="s">
        <v>615</v>
      </c>
      <c r="S124" s="223"/>
      <c r="T124" s="223"/>
      <c r="U124" s="223"/>
      <c r="V124" s="223"/>
      <c r="W124" s="223"/>
      <c r="X124" s="223"/>
      <c r="Y124" s="223"/>
      <c r="Z124" s="223"/>
      <c r="AA124" s="223"/>
      <c r="AB124" s="223"/>
      <c r="AC124" s="223"/>
      <c r="AD124" s="223"/>
      <c r="AE124" s="223"/>
      <c r="AF124" s="223"/>
      <c r="AG124" s="223"/>
      <c r="AH124" s="223"/>
      <c r="AI124" s="223"/>
      <c r="AJ124" s="223"/>
      <c r="AK124" s="223"/>
      <c r="AL124" s="223"/>
      <c r="AM124" s="223"/>
      <c r="AN124" s="223"/>
      <c r="AO124" s="223"/>
      <c r="AP124" s="223"/>
      <c r="AQ124" s="223"/>
      <c r="AR124" s="224"/>
    </row>
    <row r="125" spans="2:44" ht="20.100000000000001" customHeight="1">
      <c r="D125" s="20" t="s">
        <v>625</v>
      </c>
      <c r="E125" s="72"/>
      <c r="F125" s="72"/>
      <c r="G125" s="72"/>
      <c r="H125" s="72"/>
      <c r="I125" s="72"/>
      <c r="J125" s="72"/>
      <c r="K125" s="72"/>
      <c r="L125" s="69"/>
      <c r="M125" s="16"/>
      <c r="N125" s="17"/>
      <c r="O125" s="227" t="s">
        <v>624</v>
      </c>
      <c r="P125" s="228"/>
      <c r="Q125" s="229"/>
      <c r="R125" s="225"/>
      <c r="S125" s="225"/>
      <c r="T125" s="225"/>
      <c r="U125" s="225"/>
      <c r="V125" s="225"/>
      <c r="W125" s="225"/>
      <c r="X125" s="225"/>
      <c r="Y125" s="225"/>
      <c r="Z125" s="225"/>
      <c r="AA125" s="225"/>
      <c r="AB125" s="225"/>
      <c r="AC125" s="225"/>
      <c r="AD125" s="225"/>
      <c r="AE125" s="225"/>
      <c r="AF125" s="225"/>
      <c r="AG125" s="225"/>
      <c r="AH125" s="225"/>
      <c r="AI125" s="225"/>
      <c r="AJ125" s="225"/>
      <c r="AK125" s="225"/>
      <c r="AL125" s="225"/>
      <c r="AM125" s="225"/>
      <c r="AN125" s="225"/>
      <c r="AO125" s="225"/>
      <c r="AP125" s="225"/>
      <c r="AQ125" s="225"/>
      <c r="AR125" s="226"/>
    </row>
    <row r="126" spans="2:44" ht="20.100000000000001" customHeight="1">
      <c r="D126" s="230" t="s">
        <v>1006</v>
      </c>
      <c r="E126" s="230"/>
      <c r="F126" s="230"/>
      <c r="G126" s="230"/>
      <c r="H126" s="230"/>
      <c r="I126" s="230"/>
      <c r="J126" s="230"/>
      <c r="K126" s="230"/>
      <c r="L126" s="230"/>
      <c r="M126" s="231" t="s">
        <v>627</v>
      </c>
      <c r="N126" s="231"/>
      <c r="O126" s="240" t="s">
        <v>643</v>
      </c>
      <c r="P126" s="240"/>
      <c r="Q126" s="240"/>
      <c r="R126" s="232" t="s">
        <v>628</v>
      </c>
      <c r="S126" s="233"/>
      <c r="T126" s="233"/>
      <c r="U126" s="233"/>
      <c r="V126" s="233"/>
      <c r="W126" s="233"/>
      <c r="X126" s="233"/>
      <c r="Y126" s="233"/>
      <c r="Z126" s="233"/>
      <c r="AA126" s="233"/>
      <c r="AB126" s="233"/>
      <c r="AC126" s="233"/>
      <c r="AD126" s="233"/>
      <c r="AE126" s="233"/>
      <c r="AF126" s="233"/>
      <c r="AG126" s="233"/>
      <c r="AH126" s="233"/>
      <c r="AI126" s="233"/>
      <c r="AJ126" s="233"/>
      <c r="AK126" s="233"/>
      <c r="AL126" s="233"/>
      <c r="AM126" s="233"/>
      <c r="AN126" s="233"/>
      <c r="AO126" s="233"/>
      <c r="AP126" s="233"/>
      <c r="AQ126" s="233"/>
      <c r="AR126" s="234"/>
    </row>
    <row r="127" spans="2:44" ht="20.100000000000001" customHeight="1">
      <c r="D127" s="230" t="s">
        <v>629</v>
      </c>
      <c r="E127" s="230"/>
      <c r="F127" s="230"/>
      <c r="G127" s="230"/>
      <c r="H127" s="230"/>
      <c r="I127" s="230"/>
      <c r="J127" s="230"/>
      <c r="K127" s="230"/>
      <c r="L127" s="230"/>
      <c r="M127" s="231" t="s">
        <v>1010</v>
      </c>
      <c r="N127" s="231"/>
      <c r="O127" s="241"/>
      <c r="P127" s="241"/>
      <c r="Q127" s="241"/>
      <c r="R127" s="232" t="s">
        <v>630</v>
      </c>
      <c r="S127" s="233"/>
      <c r="T127" s="233"/>
      <c r="U127" s="233"/>
      <c r="V127" s="233"/>
      <c r="W127" s="233"/>
      <c r="X127" s="233"/>
      <c r="Y127" s="233"/>
      <c r="Z127" s="233"/>
      <c r="AA127" s="233"/>
      <c r="AB127" s="233"/>
      <c r="AC127" s="233"/>
      <c r="AD127" s="233"/>
      <c r="AE127" s="233"/>
      <c r="AF127" s="233"/>
      <c r="AG127" s="233"/>
      <c r="AH127" s="233"/>
      <c r="AI127" s="233"/>
      <c r="AJ127" s="233"/>
      <c r="AK127" s="233"/>
      <c r="AL127" s="233"/>
      <c r="AM127" s="233"/>
      <c r="AN127" s="233"/>
      <c r="AO127" s="233"/>
      <c r="AP127" s="233"/>
      <c r="AQ127" s="233"/>
      <c r="AR127" s="234"/>
    </row>
    <row r="128" spans="2:44" ht="20.100000000000001" customHeight="1">
      <c r="D128" s="230" t="s">
        <v>51</v>
      </c>
      <c r="E128" s="230"/>
      <c r="F128" s="230"/>
      <c r="G128" s="230"/>
      <c r="H128" s="230"/>
      <c r="I128" s="230"/>
      <c r="J128" s="230"/>
      <c r="K128" s="230"/>
      <c r="L128" s="230"/>
      <c r="M128" s="231" t="s">
        <v>146</v>
      </c>
      <c r="N128" s="231"/>
      <c r="O128" s="241"/>
      <c r="P128" s="241"/>
      <c r="Q128" s="241"/>
      <c r="R128" s="232" t="s">
        <v>631</v>
      </c>
      <c r="S128" s="233"/>
      <c r="T128" s="233"/>
      <c r="U128" s="233"/>
      <c r="V128" s="233"/>
      <c r="W128" s="233"/>
      <c r="X128" s="233"/>
      <c r="Y128" s="233"/>
      <c r="Z128" s="233"/>
      <c r="AA128" s="233"/>
      <c r="AB128" s="233"/>
      <c r="AC128" s="233"/>
      <c r="AD128" s="233"/>
      <c r="AE128" s="233"/>
      <c r="AF128" s="233"/>
      <c r="AG128" s="233"/>
      <c r="AH128" s="233"/>
      <c r="AI128" s="233"/>
      <c r="AJ128" s="233"/>
      <c r="AK128" s="233"/>
      <c r="AL128" s="233"/>
      <c r="AM128" s="233"/>
      <c r="AN128" s="233"/>
      <c r="AO128" s="233"/>
      <c r="AP128" s="233"/>
      <c r="AQ128" s="233"/>
      <c r="AR128" s="234"/>
    </row>
    <row r="129" spans="4:44" ht="20.100000000000001" customHeight="1" thickBot="1">
      <c r="D129" s="245" t="s">
        <v>1016</v>
      </c>
      <c r="E129" s="245"/>
      <c r="F129" s="245"/>
      <c r="G129" s="245"/>
      <c r="H129" s="245"/>
      <c r="I129" s="245"/>
      <c r="J129" s="245"/>
      <c r="K129" s="245"/>
      <c r="L129" s="245"/>
      <c r="M129" s="246" t="s">
        <v>1015</v>
      </c>
      <c r="N129" s="246"/>
      <c r="O129" s="239" t="s">
        <v>645</v>
      </c>
      <c r="P129" s="239"/>
      <c r="Q129" s="239"/>
      <c r="R129" s="236" t="s">
        <v>632</v>
      </c>
      <c r="S129" s="237"/>
      <c r="T129" s="237"/>
      <c r="U129" s="237"/>
      <c r="V129" s="237"/>
      <c r="W129" s="237"/>
      <c r="X129" s="237"/>
      <c r="Y129" s="237"/>
      <c r="Z129" s="237"/>
      <c r="AA129" s="237"/>
      <c r="AB129" s="237"/>
      <c r="AC129" s="237"/>
      <c r="AD129" s="237"/>
      <c r="AE129" s="237"/>
      <c r="AF129" s="237"/>
      <c r="AG129" s="237"/>
      <c r="AH129" s="237"/>
      <c r="AI129" s="237"/>
      <c r="AJ129" s="237"/>
      <c r="AK129" s="237"/>
      <c r="AL129" s="237"/>
      <c r="AM129" s="237"/>
      <c r="AN129" s="237"/>
      <c r="AO129" s="237"/>
      <c r="AP129" s="237"/>
      <c r="AQ129" s="237"/>
      <c r="AR129" s="238"/>
    </row>
    <row r="130" spans="4:44" ht="20.100000000000001" customHeight="1" thickTop="1">
      <c r="D130" s="247" t="s">
        <v>0</v>
      </c>
      <c r="E130" s="247"/>
      <c r="F130" s="247"/>
      <c r="G130" s="247"/>
      <c r="H130" s="247"/>
      <c r="I130" s="247"/>
      <c r="J130" s="247"/>
      <c r="K130" s="247"/>
      <c r="L130" s="247"/>
      <c r="M130" s="248" t="s">
        <v>633</v>
      </c>
      <c r="N130" s="248"/>
      <c r="O130" s="239"/>
      <c r="P130" s="239"/>
      <c r="Q130" s="239"/>
      <c r="R130" s="242" t="s">
        <v>729</v>
      </c>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4"/>
    </row>
    <row r="131" spans="4:44" ht="20.100000000000001" customHeight="1">
      <c r="D131" s="230" t="s">
        <v>8</v>
      </c>
      <c r="E131" s="230"/>
      <c r="F131" s="230"/>
      <c r="G131" s="230"/>
      <c r="H131" s="230"/>
      <c r="I131" s="230"/>
      <c r="J131" s="230"/>
      <c r="K131" s="230"/>
      <c r="L131" s="230"/>
      <c r="M131" s="231" t="s">
        <v>634</v>
      </c>
      <c r="N131" s="231"/>
      <c r="O131" s="239"/>
      <c r="P131" s="239"/>
      <c r="Q131" s="239"/>
      <c r="R131" s="232"/>
      <c r="S131" s="233"/>
      <c r="T131" s="233"/>
      <c r="U131" s="233"/>
      <c r="V131" s="233"/>
      <c r="W131" s="233"/>
      <c r="X131" s="233"/>
      <c r="Y131" s="233"/>
      <c r="Z131" s="233"/>
      <c r="AA131" s="233"/>
      <c r="AB131" s="233"/>
      <c r="AC131" s="233"/>
      <c r="AD131" s="233"/>
      <c r="AE131" s="233"/>
      <c r="AF131" s="233"/>
      <c r="AG131" s="233"/>
      <c r="AH131" s="233"/>
      <c r="AI131" s="233"/>
      <c r="AJ131" s="233"/>
      <c r="AK131" s="233"/>
      <c r="AL131" s="233"/>
      <c r="AM131" s="233"/>
      <c r="AN131" s="233"/>
      <c r="AO131" s="233"/>
      <c r="AP131" s="233"/>
      <c r="AQ131" s="233"/>
      <c r="AR131" s="234"/>
    </row>
    <row r="132" spans="4:44" ht="20.100000000000001" customHeight="1">
      <c r="D132" s="230" t="s">
        <v>635</v>
      </c>
      <c r="E132" s="230"/>
      <c r="F132" s="230"/>
      <c r="G132" s="230"/>
      <c r="H132" s="230"/>
      <c r="I132" s="230"/>
      <c r="J132" s="230"/>
      <c r="K132" s="230"/>
      <c r="L132" s="230"/>
      <c r="M132" s="231" t="s">
        <v>18</v>
      </c>
      <c r="N132" s="231"/>
      <c r="O132" s="239"/>
      <c r="P132" s="239"/>
      <c r="Q132" s="239"/>
      <c r="R132" s="232"/>
      <c r="S132" s="233"/>
      <c r="T132" s="233"/>
      <c r="U132" s="233"/>
      <c r="V132" s="233"/>
      <c r="W132" s="233"/>
      <c r="X132" s="233"/>
      <c r="Y132" s="233"/>
      <c r="Z132" s="233"/>
      <c r="AA132" s="233"/>
      <c r="AB132" s="233"/>
      <c r="AC132" s="233"/>
      <c r="AD132" s="233"/>
      <c r="AE132" s="233"/>
      <c r="AF132" s="233"/>
      <c r="AG132" s="233"/>
      <c r="AH132" s="233"/>
      <c r="AI132" s="233"/>
      <c r="AJ132" s="233"/>
      <c r="AK132" s="233"/>
      <c r="AL132" s="233"/>
      <c r="AM132" s="233"/>
      <c r="AN132" s="233"/>
      <c r="AO132" s="233"/>
      <c r="AP132" s="233"/>
      <c r="AQ132" s="233"/>
      <c r="AR132" s="234"/>
    </row>
    <row r="133" spans="4:44" ht="20.100000000000001" customHeight="1">
      <c r="D133" s="230" t="s">
        <v>21</v>
      </c>
      <c r="E133" s="230"/>
      <c r="F133" s="230"/>
      <c r="G133" s="230"/>
      <c r="H133" s="230"/>
      <c r="I133" s="230"/>
      <c r="J133" s="230"/>
      <c r="K133" s="230"/>
      <c r="L133" s="230"/>
      <c r="M133" s="231" t="s">
        <v>636</v>
      </c>
      <c r="N133" s="231"/>
      <c r="O133" s="239"/>
      <c r="P133" s="239"/>
      <c r="Q133" s="239"/>
      <c r="R133" s="232"/>
      <c r="S133" s="233"/>
      <c r="T133" s="233"/>
      <c r="U133" s="233"/>
      <c r="V133" s="233"/>
      <c r="W133" s="233"/>
      <c r="X133" s="233"/>
      <c r="Y133" s="233"/>
      <c r="Z133" s="233"/>
      <c r="AA133" s="233"/>
      <c r="AB133" s="233"/>
      <c r="AC133" s="233"/>
      <c r="AD133" s="233"/>
      <c r="AE133" s="233"/>
      <c r="AF133" s="233"/>
      <c r="AG133" s="233"/>
      <c r="AH133" s="233"/>
      <c r="AI133" s="233"/>
      <c r="AJ133" s="233"/>
      <c r="AK133" s="233"/>
      <c r="AL133" s="233"/>
      <c r="AM133" s="233"/>
      <c r="AN133" s="233"/>
      <c r="AO133" s="233"/>
      <c r="AP133" s="233"/>
      <c r="AQ133" s="233"/>
      <c r="AR133" s="234"/>
    </row>
    <row r="134" spans="4:44" ht="20.100000000000001" customHeight="1">
      <c r="D134" s="230" t="s">
        <v>23</v>
      </c>
      <c r="E134" s="230"/>
      <c r="F134" s="230"/>
      <c r="G134" s="230"/>
      <c r="H134" s="230"/>
      <c r="I134" s="230"/>
      <c r="J134" s="230"/>
      <c r="K134" s="230"/>
      <c r="L134" s="230"/>
      <c r="M134" s="231" t="s">
        <v>22</v>
      </c>
      <c r="N134" s="231"/>
      <c r="O134" s="249" t="s">
        <v>644</v>
      </c>
      <c r="P134" s="249"/>
      <c r="Q134" s="249"/>
      <c r="R134" s="232"/>
      <c r="S134" s="233"/>
      <c r="T134" s="233"/>
      <c r="U134" s="233"/>
      <c r="V134" s="233"/>
      <c r="W134" s="233"/>
      <c r="X134" s="233"/>
      <c r="Y134" s="233"/>
      <c r="Z134" s="233"/>
      <c r="AA134" s="233"/>
      <c r="AB134" s="233"/>
      <c r="AC134" s="233"/>
      <c r="AD134" s="233"/>
      <c r="AE134" s="233"/>
      <c r="AF134" s="233"/>
      <c r="AG134" s="233"/>
      <c r="AH134" s="233"/>
      <c r="AI134" s="233"/>
      <c r="AJ134" s="233"/>
      <c r="AK134" s="233"/>
      <c r="AL134" s="233"/>
      <c r="AM134" s="233"/>
      <c r="AN134" s="233"/>
      <c r="AO134" s="233"/>
      <c r="AP134" s="233"/>
      <c r="AQ134" s="233"/>
      <c r="AR134" s="234"/>
    </row>
    <row r="135" spans="4:44" ht="20.100000000000001" customHeight="1">
      <c r="D135" s="230" t="s">
        <v>25</v>
      </c>
      <c r="E135" s="230"/>
      <c r="F135" s="230"/>
      <c r="G135" s="230"/>
      <c r="H135" s="230"/>
      <c r="I135" s="230"/>
      <c r="J135" s="230"/>
      <c r="K135" s="230"/>
      <c r="L135" s="230"/>
      <c r="M135" s="231" t="s">
        <v>24</v>
      </c>
      <c r="N135" s="231"/>
      <c r="O135" s="249"/>
      <c r="P135" s="249"/>
      <c r="Q135" s="249"/>
      <c r="R135" s="232"/>
      <c r="S135" s="233"/>
      <c r="T135" s="233"/>
      <c r="U135" s="233"/>
      <c r="V135" s="233"/>
      <c r="W135" s="233"/>
      <c r="X135" s="233"/>
      <c r="Y135" s="233"/>
      <c r="Z135" s="233"/>
      <c r="AA135" s="233"/>
      <c r="AB135" s="233"/>
      <c r="AC135" s="233"/>
      <c r="AD135" s="233"/>
      <c r="AE135" s="233"/>
      <c r="AF135" s="233"/>
      <c r="AG135" s="233"/>
      <c r="AH135" s="233"/>
      <c r="AI135" s="233"/>
      <c r="AJ135" s="233"/>
      <c r="AK135" s="233"/>
      <c r="AL135" s="233"/>
      <c r="AM135" s="233"/>
      <c r="AN135" s="233"/>
      <c r="AO135" s="233"/>
      <c r="AP135" s="233"/>
      <c r="AQ135" s="233"/>
      <c r="AR135" s="234"/>
    </row>
    <row r="136" spans="4:44" ht="20.100000000000001" customHeight="1">
      <c r="D136" s="230" t="s">
        <v>27</v>
      </c>
      <c r="E136" s="230"/>
      <c r="F136" s="230"/>
      <c r="G136" s="230"/>
      <c r="H136" s="230"/>
      <c r="I136" s="230"/>
      <c r="J136" s="230"/>
      <c r="K136" s="230"/>
      <c r="L136" s="230"/>
      <c r="M136" s="231" t="s">
        <v>637</v>
      </c>
      <c r="N136" s="231"/>
      <c r="O136" s="249"/>
      <c r="P136" s="249"/>
      <c r="Q136" s="249"/>
      <c r="R136" s="232"/>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3"/>
      <c r="AP136" s="233"/>
      <c r="AQ136" s="233"/>
      <c r="AR136" s="234"/>
    </row>
    <row r="137" spans="4:44" ht="20.100000000000001" customHeight="1">
      <c r="D137" s="230" t="s">
        <v>111</v>
      </c>
      <c r="E137" s="230"/>
      <c r="F137" s="230"/>
      <c r="G137" s="230"/>
      <c r="H137" s="230"/>
      <c r="I137" s="230"/>
      <c r="J137" s="230"/>
      <c r="K137" s="230"/>
      <c r="L137" s="230"/>
      <c r="M137" s="231" t="s">
        <v>638</v>
      </c>
      <c r="N137" s="231"/>
      <c r="O137" s="249"/>
      <c r="P137" s="249"/>
      <c r="Q137" s="249"/>
      <c r="R137" s="232"/>
      <c r="S137" s="233"/>
      <c r="T137" s="233"/>
      <c r="U137" s="233"/>
      <c r="V137" s="233"/>
      <c r="W137" s="233"/>
      <c r="X137" s="233"/>
      <c r="Y137" s="233"/>
      <c r="Z137" s="233"/>
      <c r="AA137" s="233"/>
      <c r="AB137" s="233"/>
      <c r="AC137" s="233"/>
      <c r="AD137" s="233"/>
      <c r="AE137" s="233"/>
      <c r="AF137" s="233"/>
      <c r="AG137" s="233"/>
      <c r="AH137" s="233"/>
      <c r="AI137" s="233"/>
      <c r="AJ137" s="233"/>
      <c r="AK137" s="233"/>
      <c r="AL137" s="233"/>
      <c r="AM137" s="233"/>
      <c r="AN137" s="233"/>
      <c r="AO137" s="233"/>
      <c r="AP137" s="233"/>
      <c r="AQ137" s="233"/>
      <c r="AR137" s="234"/>
    </row>
    <row r="138" spans="4:44" ht="20.100000000000001" customHeight="1">
      <c r="D138" s="230" t="s">
        <v>33</v>
      </c>
      <c r="E138" s="230"/>
      <c r="F138" s="230"/>
      <c r="G138" s="230"/>
      <c r="H138" s="230"/>
      <c r="I138" s="230"/>
      <c r="J138" s="230"/>
      <c r="K138" s="230"/>
      <c r="L138" s="230"/>
      <c r="M138" s="231" t="s">
        <v>32</v>
      </c>
      <c r="N138" s="231"/>
      <c r="O138" s="249"/>
      <c r="P138" s="249"/>
      <c r="Q138" s="249"/>
      <c r="R138" s="232"/>
      <c r="S138" s="233"/>
      <c r="T138" s="233"/>
      <c r="U138" s="233"/>
      <c r="V138" s="233"/>
      <c r="W138" s="233"/>
      <c r="X138" s="233"/>
      <c r="Y138" s="233"/>
      <c r="Z138" s="233"/>
      <c r="AA138" s="233"/>
      <c r="AB138" s="233"/>
      <c r="AC138" s="233"/>
      <c r="AD138" s="233"/>
      <c r="AE138" s="233"/>
      <c r="AF138" s="233"/>
      <c r="AG138" s="233"/>
      <c r="AH138" s="233"/>
      <c r="AI138" s="233"/>
      <c r="AJ138" s="233"/>
      <c r="AK138" s="233"/>
      <c r="AL138" s="233"/>
      <c r="AM138" s="233"/>
      <c r="AN138" s="233"/>
      <c r="AO138" s="233"/>
      <c r="AP138" s="233"/>
      <c r="AQ138" s="233"/>
      <c r="AR138" s="234"/>
    </row>
    <row r="139" spans="4:44" ht="20.100000000000001" customHeight="1">
      <c r="D139" s="230" t="s">
        <v>639</v>
      </c>
      <c r="E139" s="230"/>
      <c r="F139" s="230"/>
      <c r="G139" s="230"/>
      <c r="H139" s="230"/>
      <c r="I139" s="230"/>
      <c r="J139" s="230"/>
      <c r="K139" s="230"/>
      <c r="L139" s="230"/>
      <c r="M139" s="231" t="s">
        <v>640</v>
      </c>
      <c r="N139" s="231"/>
      <c r="O139" s="249"/>
      <c r="P139" s="249"/>
      <c r="Q139" s="249"/>
      <c r="R139" s="232"/>
      <c r="S139" s="233"/>
      <c r="T139" s="233"/>
      <c r="U139" s="233"/>
      <c r="V139" s="233"/>
      <c r="W139" s="233"/>
      <c r="X139" s="233"/>
      <c r="Y139" s="233"/>
      <c r="Z139" s="233"/>
      <c r="AA139" s="233"/>
      <c r="AB139" s="233"/>
      <c r="AC139" s="233"/>
      <c r="AD139" s="233"/>
      <c r="AE139" s="233"/>
      <c r="AF139" s="233"/>
      <c r="AG139" s="233"/>
      <c r="AH139" s="233"/>
      <c r="AI139" s="233"/>
      <c r="AJ139" s="233"/>
      <c r="AK139" s="233"/>
      <c r="AL139" s="233"/>
      <c r="AM139" s="233"/>
      <c r="AN139" s="233"/>
      <c r="AO139" s="233"/>
      <c r="AP139" s="233"/>
      <c r="AQ139" s="233"/>
      <c r="AR139" s="234"/>
    </row>
    <row r="140" spans="4:44" ht="20.100000000000001" customHeight="1">
      <c r="D140" s="230" t="s">
        <v>641</v>
      </c>
      <c r="E140" s="230"/>
      <c r="F140" s="230"/>
      <c r="G140" s="230"/>
      <c r="H140" s="230"/>
      <c r="I140" s="230"/>
      <c r="J140" s="230"/>
      <c r="K140" s="230"/>
      <c r="L140" s="230"/>
      <c r="M140" s="231" t="s">
        <v>41</v>
      </c>
      <c r="N140" s="231"/>
      <c r="O140" s="249"/>
      <c r="P140" s="249"/>
      <c r="Q140" s="249"/>
      <c r="R140" s="232"/>
      <c r="S140" s="233"/>
      <c r="T140" s="233"/>
      <c r="U140" s="233"/>
      <c r="V140" s="233"/>
      <c r="W140" s="233"/>
      <c r="X140" s="233"/>
      <c r="Y140" s="233"/>
      <c r="Z140" s="233"/>
      <c r="AA140" s="233"/>
      <c r="AB140" s="233"/>
      <c r="AC140" s="233"/>
      <c r="AD140" s="233"/>
      <c r="AE140" s="233"/>
      <c r="AF140" s="233"/>
      <c r="AG140" s="233"/>
      <c r="AH140" s="233"/>
      <c r="AI140" s="233"/>
      <c r="AJ140" s="233"/>
      <c r="AK140" s="233"/>
      <c r="AL140" s="233"/>
      <c r="AM140" s="233"/>
      <c r="AN140" s="233"/>
      <c r="AO140" s="233"/>
      <c r="AP140" s="233"/>
      <c r="AQ140" s="233"/>
      <c r="AR140" s="234"/>
    </row>
    <row r="141" spans="4:44" ht="20.100000000000001" customHeight="1">
      <c r="D141" s="230" t="s">
        <v>113</v>
      </c>
      <c r="E141" s="230"/>
      <c r="F141" s="230"/>
      <c r="G141" s="230"/>
      <c r="H141" s="230"/>
      <c r="I141" s="230"/>
      <c r="J141" s="230"/>
      <c r="K141" s="230"/>
      <c r="L141" s="230"/>
      <c r="M141" s="231" t="s">
        <v>44</v>
      </c>
      <c r="N141" s="231"/>
      <c r="O141" s="249"/>
      <c r="P141" s="249"/>
      <c r="Q141" s="249"/>
      <c r="R141" s="232" t="s">
        <v>646</v>
      </c>
      <c r="S141" s="233"/>
      <c r="T141" s="233"/>
      <c r="U141" s="233"/>
      <c r="V141" s="233"/>
      <c r="W141" s="233"/>
      <c r="X141" s="233"/>
      <c r="Y141" s="233"/>
      <c r="Z141" s="233"/>
      <c r="AA141" s="233"/>
      <c r="AB141" s="233"/>
      <c r="AC141" s="233"/>
      <c r="AD141" s="233"/>
      <c r="AE141" s="233"/>
      <c r="AF141" s="233"/>
      <c r="AG141" s="233"/>
      <c r="AH141" s="233"/>
      <c r="AI141" s="233"/>
      <c r="AJ141" s="233"/>
      <c r="AK141" s="233"/>
      <c r="AL141" s="233"/>
      <c r="AM141" s="233"/>
      <c r="AN141" s="233"/>
      <c r="AO141" s="233"/>
      <c r="AP141" s="233"/>
      <c r="AQ141" s="233"/>
      <c r="AR141" s="234"/>
    </row>
    <row r="142" spans="4:44" ht="20.100000000000001" customHeight="1">
      <c r="D142" s="222" t="s">
        <v>47</v>
      </c>
      <c r="E142" s="222"/>
      <c r="F142" s="222"/>
      <c r="G142" s="222"/>
      <c r="H142" s="222"/>
      <c r="I142" s="222"/>
      <c r="J142" s="222"/>
      <c r="K142" s="222"/>
      <c r="L142" s="222"/>
      <c r="M142" s="221" t="s">
        <v>642</v>
      </c>
      <c r="N142" s="221"/>
      <c r="O142" s="250"/>
      <c r="P142" s="250"/>
      <c r="Q142" s="250"/>
      <c r="R142" s="251" t="s">
        <v>647</v>
      </c>
      <c r="S142" s="252"/>
      <c r="T142" s="252"/>
      <c r="U142" s="252"/>
      <c r="V142" s="252"/>
      <c r="W142" s="252"/>
      <c r="X142" s="252"/>
      <c r="Y142" s="252"/>
      <c r="Z142" s="252"/>
      <c r="AA142" s="252"/>
      <c r="AB142" s="252"/>
      <c r="AC142" s="252"/>
      <c r="AD142" s="252"/>
      <c r="AE142" s="252"/>
      <c r="AF142" s="252"/>
      <c r="AG142" s="252"/>
      <c r="AH142" s="252"/>
      <c r="AI142" s="252"/>
      <c r="AJ142" s="252"/>
      <c r="AK142" s="252"/>
      <c r="AL142" s="252"/>
      <c r="AM142" s="252"/>
      <c r="AN142" s="252"/>
      <c r="AO142" s="252"/>
      <c r="AP142" s="252"/>
      <c r="AQ142" s="252"/>
      <c r="AR142" s="253"/>
    </row>
    <row r="143" spans="4:44" ht="17.100000000000001" customHeight="1"/>
    <row r="144" spans="4: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sheetData>
  <mergeCells count="145">
    <mergeCell ref="D127:L127"/>
    <mergeCell ref="M127:N127"/>
    <mergeCell ref="R127:AR127"/>
    <mergeCell ref="F78:AR78"/>
    <mergeCell ref="D140:L140"/>
    <mergeCell ref="M140:N140"/>
    <mergeCell ref="R140:AR140"/>
    <mergeCell ref="R142:AR142"/>
    <mergeCell ref="D141:L141"/>
    <mergeCell ref="M141:N141"/>
    <mergeCell ref="E124:N124"/>
    <mergeCell ref="R124:AR125"/>
    <mergeCell ref="O125:Q125"/>
    <mergeCell ref="M139:N139"/>
    <mergeCell ref="R139:AR139"/>
    <mergeCell ref="M133:N133"/>
    <mergeCell ref="R133:AR133"/>
    <mergeCell ref="D133:L133"/>
    <mergeCell ref="D137:L137"/>
    <mergeCell ref="R134:AR134"/>
    <mergeCell ref="D138:L138"/>
    <mergeCell ref="M128:N128"/>
    <mergeCell ref="R128:AR128"/>
    <mergeCell ref="D128:L128"/>
    <mergeCell ref="M137:N137"/>
    <mergeCell ref="R137:AR137"/>
    <mergeCell ref="R130:AR130"/>
    <mergeCell ref="D129:L129"/>
    <mergeCell ref="M129:N129"/>
    <mergeCell ref="D131:L131"/>
    <mergeCell ref="M131:N131"/>
    <mergeCell ref="D130:L130"/>
    <mergeCell ref="M130:N130"/>
    <mergeCell ref="M134:N134"/>
    <mergeCell ref="O134:Q142"/>
    <mergeCell ref="M136:N136"/>
    <mergeCell ref="R136:AR136"/>
    <mergeCell ref="D142:L142"/>
    <mergeCell ref="M142:N142"/>
    <mergeCell ref="D139:L139"/>
    <mergeCell ref="R141:AR141"/>
    <mergeCell ref="M138:N138"/>
    <mergeCell ref="R138:AR138"/>
    <mergeCell ref="D132:L132"/>
    <mergeCell ref="M132:N132"/>
    <mergeCell ref="D136:L136"/>
    <mergeCell ref="D134:L134"/>
    <mergeCell ref="D121:L121"/>
    <mergeCell ref="M121:N121"/>
    <mergeCell ref="R121:AR121"/>
    <mergeCell ref="C102:AR102"/>
    <mergeCell ref="B107:C107"/>
    <mergeCell ref="B100:C100"/>
    <mergeCell ref="D135:L135"/>
    <mergeCell ref="M135:N135"/>
    <mergeCell ref="R135:AR135"/>
    <mergeCell ref="D119:L119"/>
    <mergeCell ref="M119:N119"/>
    <mergeCell ref="O119:Q121"/>
    <mergeCell ref="R119:AR119"/>
    <mergeCell ref="D120:L120"/>
    <mergeCell ref="M120:N120"/>
    <mergeCell ref="R120:AR120"/>
    <mergeCell ref="R129:AR129"/>
    <mergeCell ref="R131:AR131"/>
    <mergeCell ref="R132:AR132"/>
    <mergeCell ref="O129:Q133"/>
    <mergeCell ref="D126:L126"/>
    <mergeCell ref="M126:N126"/>
    <mergeCell ref="O126:Q128"/>
    <mergeCell ref="R126:AR126"/>
    <mergeCell ref="M95:P96"/>
    <mergeCell ref="Q95:AL95"/>
    <mergeCell ref="D96:L96"/>
    <mergeCell ref="Q96:AL96"/>
    <mergeCell ref="C94:AR94"/>
    <mergeCell ref="D95:L95"/>
    <mergeCell ref="C92:AR92"/>
    <mergeCell ref="C93:AR93"/>
    <mergeCell ref="E117:N117"/>
    <mergeCell ref="R117:AR118"/>
    <mergeCell ref="O118:Q118"/>
    <mergeCell ref="D97:L97"/>
    <mergeCell ref="M97:P97"/>
    <mergeCell ref="Q97:AL97"/>
    <mergeCell ref="D101:AR101"/>
    <mergeCell ref="C103:AR103"/>
    <mergeCell ref="C104:AR104"/>
    <mergeCell ref="C98:AR98"/>
    <mergeCell ref="C105:AR105"/>
    <mergeCell ref="C91:AR91"/>
    <mergeCell ref="H82:AR82"/>
    <mergeCell ref="H83:AR83"/>
    <mergeCell ref="N45:AR45"/>
    <mergeCell ref="H79:AR79"/>
    <mergeCell ref="H80:AR80"/>
    <mergeCell ref="H76:AR76"/>
    <mergeCell ref="H71:AR71"/>
    <mergeCell ref="I72:AR72"/>
    <mergeCell ref="H75:AR75"/>
    <mergeCell ref="N47:AR47"/>
    <mergeCell ref="C89:AR89"/>
    <mergeCell ref="I73:AR73"/>
    <mergeCell ref="H74:AR74"/>
    <mergeCell ref="C88:AR88"/>
    <mergeCell ref="N50:AR50"/>
    <mergeCell ref="N48:AR48"/>
    <mergeCell ref="C90:AR90"/>
    <mergeCell ref="B87:C87"/>
    <mergeCell ref="H81:AR81"/>
    <mergeCell ref="N49:AR49"/>
    <mergeCell ref="N62:AR62"/>
    <mergeCell ref="F69:AR69"/>
    <mergeCell ref="F70:AR70"/>
    <mergeCell ref="N63:AR63"/>
    <mergeCell ref="D62:J64"/>
    <mergeCell ref="N46:AR46"/>
    <mergeCell ref="B16:AR16"/>
    <mergeCell ref="A17:AR17"/>
    <mergeCell ref="B18:AR18"/>
    <mergeCell ref="D21:J23"/>
    <mergeCell ref="N21:AR21"/>
    <mergeCell ref="N22:AR22"/>
    <mergeCell ref="N23:AR23"/>
    <mergeCell ref="N24:AR24"/>
    <mergeCell ref="N25:AR25"/>
    <mergeCell ref="N26:AR26"/>
    <mergeCell ref="N42:AR42"/>
    <mergeCell ref="D30:J32"/>
    <mergeCell ref="N34:AR34"/>
    <mergeCell ref="N41:AR41"/>
    <mergeCell ref="N31:AR31"/>
    <mergeCell ref="N40:AR40"/>
    <mergeCell ref="D39:J41"/>
    <mergeCell ref="P12:AL12"/>
    <mergeCell ref="P13:AL13"/>
    <mergeCell ref="N35:AR35"/>
    <mergeCell ref="N27:AR27"/>
    <mergeCell ref="N36:AR36"/>
    <mergeCell ref="N44:AR44"/>
    <mergeCell ref="N43:AR43"/>
    <mergeCell ref="N32:AR32"/>
    <mergeCell ref="N30:AR30"/>
    <mergeCell ref="N33:AR33"/>
    <mergeCell ref="N39:AR39"/>
  </mergeCells>
  <phoneticPr fontId="2"/>
  <pageMargins left="0.78740157480314965" right="0.78740157480314965" top="0.78740157480314965" bottom="0.78740157480314965" header="0.31496062992125984" footer="0.31496062992125984"/>
  <pageSetup paperSize="12" orientation="portrait" r:id="rId1"/>
  <headerFooter>
    <oddFooter>&amp;C&amp;P/&amp;N&amp;R名取市ＨＰ</oddFooter>
  </headerFooter>
  <ignoredErrors>
    <ignoredError sqref="B87 B100 B107"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AQ181"/>
  <sheetViews>
    <sheetView zoomScale="75" zoomScaleNormal="75" workbookViewId="0">
      <selection activeCell="D43" sqref="D43:G45"/>
    </sheetView>
  </sheetViews>
  <sheetFormatPr defaultRowHeight="14.25"/>
  <cols>
    <col min="1" max="3" width="2.5" style="2" customWidth="1"/>
    <col min="4" max="31" width="2.75" style="2" customWidth="1"/>
    <col min="32" max="43" width="2.625" style="2" customWidth="1"/>
    <col min="44" max="44" width="2.5" style="2" customWidth="1"/>
    <col min="45" max="45" width="2.625" style="2" customWidth="1"/>
    <col min="46" max="48" width="2.5" style="2" customWidth="1"/>
    <col min="49" max="16384" width="9" style="2"/>
  </cols>
  <sheetData>
    <row r="1" spans="1:43" ht="24.95" customHeight="1">
      <c r="A1" s="835" t="s">
        <v>69</v>
      </c>
      <c r="B1" s="835"/>
      <c r="C1" s="835"/>
      <c r="D1" s="835"/>
      <c r="E1" s="835"/>
      <c r="F1" s="835"/>
      <c r="G1" s="835"/>
      <c r="H1" s="835"/>
      <c r="I1" s="835"/>
      <c r="J1" s="835"/>
      <c r="K1" s="835"/>
      <c r="AJ1" s="313" t="s">
        <v>82</v>
      </c>
      <c r="AK1" s="313"/>
      <c r="AL1" s="313"/>
      <c r="AM1" s="313"/>
      <c r="AN1" s="313"/>
      <c r="AO1" s="313"/>
      <c r="AP1" s="313"/>
      <c r="AQ1" s="313"/>
    </row>
    <row r="2" spans="1:43" ht="15" customHeight="1">
      <c r="A2" s="221" t="s">
        <v>78</v>
      </c>
      <c r="B2" s="221"/>
      <c r="C2" s="221"/>
      <c r="D2" s="834" t="s">
        <v>70</v>
      </c>
      <c r="E2" s="834"/>
      <c r="F2" s="834"/>
      <c r="G2" s="834"/>
      <c r="H2" s="836" t="s">
        <v>71</v>
      </c>
      <c r="I2" s="836"/>
      <c r="J2" s="836"/>
      <c r="K2" s="836"/>
      <c r="L2" s="836" t="s">
        <v>71</v>
      </c>
      <c r="M2" s="836"/>
      <c r="N2" s="836"/>
      <c r="O2" s="836"/>
      <c r="P2" s="834" t="s">
        <v>72</v>
      </c>
      <c r="Q2" s="834"/>
      <c r="R2" s="834"/>
      <c r="S2" s="834"/>
      <c r="T2" s="834" t="s">
        <v>73</v>
      </c>
      <c r="U2" s="834"/>
      <c r="V2" s="834"/>
      <c r="W2" s="834"/>
      <c r="X2" s="834" t="s">
        <v>74</v>
      </c>
      <c r="Y2" s="834"/>
      <c r="Z2" s="834"/>
      <c r="AA2" s="834"/>
      <c r="AB2" s="834" t="s">
        <v>75</v>
      </c>
      <c r="AC2" s="834"/>
      <c r="AD2" s="834"/>
      <c r="AE2" s="834"/>
      <c r="AF2" s="832"/>
      <c r="AG2" s="832"/>
      <c r="AH2" s="832"/>
      <c r="AI2" s="832"/>
      <c r="AJ2" s="832"/>
      <c r="AK2" s="832"/>
      <c r="AL2" s="832"/>
      <c r="AM2" s="832"/>
      <c r="AN2" s="832"/>
      <c r="AO2" s="832"/>
      <c r="AP2" s="832"/>
      <c r="AQ2" s="832"/>
    </row>
    <row r="3" spans="1:43" ht="15" customHeight="1">
      <c r="A3" s="221"/>
      <c r="B3" s="221"/>
      <c r="C3" s="221"/>
      <c r="D3" s="834"/>
      <c r="E3" s="834"/>
      <c r="F3" s="834"/>
      <c r="G3" s="834"/>
      <c r="H3" s="833" t="s">
        <v>76</v>
      </c>
      <c r="I3" s="833"/>
      <c r="J3" s="833"/>
      <c r="K3" s="833"/>
      <c r="L3" s="833" t="s">
        <v>77</v>
      </c>
      <c r="M3" s="833"/>
      <c r="N3" s="833"/>
      <c r="O3" s="833"/>
      <c r="P3" s="834"/>
      <c r="Q3" s="834"/>
      <c r="R3" s="834"/>
      <c r="S3" s="834"/>
      <c r="T3" s="834"/>
      <c r="U3" s="834"/>
      <c r="V3" s="834"/>
      <c r="W3" s="834"/>
      <c r="X3" s="834"/>
      <c r="Y3" s="834"/>
      <c r="Z3" s="834"/>
      <c r="AA3" s="834"/>
      <c r="AB3" s="834"/>
      <c r="AC3" s="834"/>
      <c r="AD3" s="834"/>
      <c r="AE3" s="834"/>
      <c r="AF3" s="832"/>
      <c r="AG3" s="832"/>
      <c r="AH3" s="832"/>
      <c r="AI3" s="832"/>
      <c r="AJ3" s="832"/>
      <c r="AK3" s="832"/>
      <c r="AL3" s="832"/>
      <c r="AM3" s="832"/>
      <c r="AN3" s="832"/>
      <c r="AO3" s="832"/>
      <c r="AP3" s="832"/>
      <c r="AQ3" s="832"/>
    </row>
    <row r="4" spans="1:43" ht="18.95" customHeight="1">
      <c r="A4" s="221">
        <v>1</v>
      </c>
      <c r="B4" s="221"/>
      <c r="C4" s="221"/>
      <c r="D4" s="831"/>
      <c r="E4" s="831"/>
      <c r="F4" s="831"/>
      <c r="G4" s="831"/>
      <c r="H4" s="831"/>
      <c r="I4" s="831"/>
      <c r="J4" s="831"/>
      <c r="K4" s="831"/>
      <c r="L4" s="831"/>
      <c r="M4" s="831"/>
      <c r="N4" s="831"/>
      <c r="O4" s="831"/>
      <c r="P4" s="831"/>
      <c r="Q4" s="831"/>
      <c r="R4" s="831"/>
      <c r="S4" s="831"/>
      <c r="T4" s="831"/>
      <c r="U4" s="831"/>
      <c r="V4" s="831"/>
      <c r="W4" s="831"/>
      <c r="X4" s="831"/>
      <c r="Y4" s="831"/>
      <c r="Z4" s="831"/>
      <c r="AA4" s="831"/>
      <c r="AB4" s="831"/>
      <c r="AC4" s="831"/>
      <c r="AD4" s="831"/>
      <c r="AE4" s="831"/>
      <c r="AF4" s="831"/>
      <c r="AG4" s="831"/>
      <c r="AH4" s="831"/>
      <c r="AI4" s="831"/>
      <c r="AJ4" s="831"/>
      <c r="AK4" s="831"/>
      <c r="AL4" s="831"/>
      <c r="AM4" s="831"/>
      <c r="AN4" s="831"/>
      <c r="AO4" s="831"/>
      <c r="AP4" s="831"/>
      <c r="AQ4" s="831"/>
    </row>
    <row r="5" spans="1:43" ht="18.95" customHeight="1">
      <c r="A5" s="221"/>
      <c r="B5" s="221"/>
      <c r="C5" s="221"/>
      <c r="D5" s="831"/>
      <c r="E5" s="831"/>
      <c r="F5" s="831"/>
      <c r="G5" s="831"/>
      <c r="H5" s="831"/>
      <c r="I5" s="831"/>
      <c r="J5" s="831"/>
      <c r="K5" s="831"/>
      <c r="L5" s="831"/>
      <c r="M5" s="831"/>
      <c r="N5" s="831"/>
      <c r="O5" s="831"/>
      <c r="P5" s="831"/>
      <c r="Q5" s="831"/>
      <c r="R5" s="831"/>
      <c r="S5" s="831"/>
      <c r="T5" s="831"/>
      <c r="U5" s="831"/>
      <c r="V5" s="831"/>
      <c r="W5" s="831"/>
      <c r="X5" s="831"/>
      <c r="Y5" s="831"/>
      <c r="Z5" s="831"/>
      <c r="AA5" s="831"/>
      <c r="AB5" s="831"/>
      <c r="AC5" s="831"/>
      <c r="AD5" s="831"/>
      <c r="AE5" s="831"/>
      <c r="AF5" s="831"/>
      <c r="AG5" s="831"/>
      <c r="AH5" s="831"/>
      <c r="AI5" s="831"/>
      <c r="AJ5" s="831"/>
      <c r="AK5" s="831"/>
      <c r="AL5" s="831"/>
      <c r="AM5" s="831"/>
      <c r="AN5" s="831"/>
      <c r="AO5" s="831"/>
      <c r="AP5" s="831"/>
      <c r="AQ5" s="831"/>
    </row>
    <row r="6" spans="1:43" ht="18.95" customHeight="1">
      <c r="A6" s="221"/>
      <c r="B6" s="221"/>
      <c r="C6" s="221"/>
      <c r="D6" s="831"/>
      <c r="E6" s="831"/>
      <c r="F6" s="831"/>
      <c r="G6" s="831"/>
      <c r="H6" s="831"/>
      <c r="I6" s="831"/>
      <c r="J6" s="831"/>
      <c r="K6" s="831"/>
      <c r="L6" s="831"/>
      <c r="M6" s="831"/>
      <c r="N6" s="831"/>
      <c r="O6" s="831"/>
      <c r="P6" s="831"/>
      <c r="Q6" s="831"/>
      <c r="R6" s="831"/>
      <c r="S6" s="831"/>
      <c r="T6" s="831"/>
      <c r="U6" s="831"/>
      <c r="V6" s="831"/>
      <c r="W6" s="831"/>
      <c r="X6" s="831"/>
      <c r="Y6" s="831"/>
      <c r="Z6" s="831"/>
      <c r="AA6" s="831"/>
      <c r="AB6" s="831"/>
      <c r="AC6" s="831"/>
      <c r="AD6" s="831"/>
      <c r="AE6" s="831"/>
      <c r="AF6" s="831"/>
      <c r="AG6" s="831"/>
      <c r="AH6" s="831"/>
      <c r="AI6" s="831"/>
      <c r="AJ6" s="831"/>
      <c r="AK6" s="831"/>
      <c r="AL6" s="831"/>
      <c r="AM6" s="831"/>
      <c r="AN6" s="831"/>
      <c r="AO6" s="831"/>
      <c r="AP6" s="831"/>
      <c r="AQ6" s="831"/>
    </row>
    <row r="7" spans="1:43" ht="18.95" customHeight="1">
      <c r="A7" s="221">
        <v>2</v>
      </c>
      <c r="B7" s="221"/>
      <c r="C7" s="221"/>
      <c r="D7" s="831"/>
      <c r="E7" s="831"/>
      <c r="F7" s="831"/>
      <c r="G7" s="831"/>
      <c r="H7" s="831"/>
      <c r="I7" s="831"/>
      <c r="J7" s="831"/>
      <c r="K7" s="831"/>
      <c r="L7" s="831"/>
      <c r="M7" s="831"/>
      <c r="N7" s="831"/>
      <c r="O7" s="831"/>
      <c r="P7" s="831"/>
      <c r="Q7" s="831"/>
      <c r="R7" s="831"/>
      <c r="S7" s="831"/>
      <c r="T7" s="831"/>
      <c r="U7" s="831"/>
      <c r="V7" s="831"/>
      <c r="W7" s="831"/>
      <c r="X7" s="831"/>
      <c r="Y7" s="831"/>
      <c r="Z7" s="831"/>
      <c r="AA7" s="831"/>
      <c r="AB7" s="831"/>
      <c r="AC7" s="831"/>
      <c r="AD7" s="831"/>
      <c r="AE7" s="831"/>
      <c r="AF7" s="831"/>
      <c r="AG7" s="831"/>
      <c r="AH7" s="831"/>
      <c r="AI7" s="831"/>
      <c r="AJ7" s="831"/>
      <c r="AK7" s="831"/>
      <c r="AL7" s="831"/>
      <c r="AM7" s="831"/>
      <c r="AN7" s="831"/>
      <c r="AO7" s="831"/>
      <c r="AP7" s="831"/>
      <c r="AQ7" s="831"/>
    </row>
    <row r="8" spans="1:43" ht="18.95" customHeight="1">
      <c r="A8" s="221"/>
      <c r="B8" s="221"/>
      <c r="C8" s="221"/>
      <c r="D8" s="831"/>
      <c r="E8" s="831"/>
      <c r="F8" s="831"/>
      <c r="G8" s="831"/>
      <c r="H8" s="831"/>
      <c r="I8" s="831"/>
      <c r="J8" s="831"/>
      <c r="K8" s="831"/>
      <c r="L8" s="831"/>
      <c r="M8" s="831"/>
      <c r="N8" s="831"/>
      <c r="O8" s="831"/>
      <c r="P8" s="831"/>
      <c r="Q8" s="831"/>
      <c r="R8" s="831"/>
      <c r="S8" s="831"/>
      <c r="T8" s="831"/>
      <c r="U8" s="831"/>
      <c r="V8" s="831"/>
      <c r="W8" s="831"/>
      <c r="X8" s="831"/>
      <c r="Y8" s="831"/>
      <c r="Z8" s="831"/>
      <c r="AA8" s="831"/>
      <c r="AB8" s="831"/>
      <c r="AC8" s="831"/>
      <c r="AD8" s="831"/>
      <c r="AE8" s="831"/>
      <c r="AF8" s="831"/>
      <c r="AG8" s="831"/>
      <c r="AH8" s="831"/>
      <c r="AI8" s="831"/>
      <c r="AJ8" s="831"/>
      <c r="AK8" s="831"/>
      <c r="AL8" s="831"/>
      <c r="AM8" s="831"/>
      <c r="AN8" s="831"/>
      <c r="AO8" s="831"/>
      <c r="AP8" s="831"/>
      <c r="AQ8" s="831"/>
    </row>
    <row r="9" spans="1:43" ht="18.95" customHeight="1">
      <c r="A9" s="221"/>
      <c r="B9" s="221"/>
      <c r="C9" s="221"/>
      <c r="D9" s="831"/>
      <c r="E9" s="831"/>
      <c r="F9" s="831"/>
      <c r="G9" s="831"/>
      <c r="H9" s="831"/>
      <c r="I9" s="831"/>
      <c r="J9" s="831"/>
      <c r="K9" s="831"/>
      <c r="L9" s="831"/>
      <c r="M9" s="831"/>
      <c r="N9" s="831"/>
      <c r="O9" s="831"/>
      <c r="P9" s="831"/>
      <c r="Q9" s="831"/>
      <c r="R9" s="831"/>
      <c r="S9" s="831"/>
      <c r="T9" s="831"/>
      <c r="U9" s="831"/>
      <c r="V9" s="831"/>
      <c r="W9" s="831"/>
      <c r="X9" s="831"/>
      <c r="Y9" s="831"/>
      <c r="Z9" s="831"/>
      <c r="AA9" s="831"/>
      <c r="AB9" s="831"/>
      <c r="AC9" s="831"/>
      <c r="AD9" s="831"/>
      <c r="AE9" s="831"/>
      <c r="AF9" s="831"/>
      <c r="AG9" s="831"/>
      <c r="AH9" s="831"/>
      <c r="AI9" s="831"/>
      <c r="AJ9" s="831"/>
      <c r="AK9" s="831"/>
      <c r="AL9" s="831"/>
      <c r="AM9" s="831"/>
      <c r="AN9" s="831"/>
      <c r="AO9" s="831"/>
      <c r="AP9" s="831"/>
      <c r="AQ9" s="831"/>
    </row>
    <row r="10" spans="1:43" ht="18.95" customHeight="1">
      <c r="A10" s="221">
        <v>3</v>
      </c>
      <c r="B10" s="221"/>
      <c r="C10" s="221"/>
      <c r="D10" s="831"/>
      <c r="E10" s="831"/>
      <c r="F10" s="831"/>
      <c r="G10" s="831"/>
      <c r="H10" s="831"/>
      <c r="I10" s="831"/>
      <c r="J10" s="831"/>
      <c r="K10" s="831"/>
      <c r="L10" s="831"/>
      <c r="M10" s="831"/>
      <c r="N10" s="831"/>
      <c r="O10" s="831"/>
      <c r="P10" s="831"/>
      <c r="Q10" s="831"/>
      <c r="R10" s="831"/>
      <c r="S10" s="831"/>
      <c r="T10" s="831"/>
      <c r="U10" s="831"/>
      <c r="V10" s="831"/>
      <c r="W10" s="831"/>
      <c r="X10" s="831"/>
      <c r="Y10" s="831"/>
      <c r="Z10" s="831"/>
      <c r="AA10" s="831"/>
      <c r="AB10" s="831"/>
      <c r="AC10" s="831"/>
      <c r="AD10" s="831"/>
      <c r="AE10" s="831"/>
      <c r="AF10" s="831"/>
      <c r="AG10" s="831"/>
      <c r="AH10" s="831"/>
      <c r="AI10" s="831"/>
      <c r="AJ10" s="831"/>
      <c r="AK10" s="831"/>
      <c r="AL10" s="831"/>
      <c r="AM10" s="831"/>
      <c r="AN10" s="831"/>
      <c r="AO10" s="831"/>
      <c r="AP10" s="831"/>
      <c r="AQ10" s="831"/>
    </row>
    <row r="11" spans="1:43" ht="18.95" customHeight="1">
      <c r="A11" s="221"/>
      <c r="B11" s="221"/>
      <c r="C11" s="221"/>
      <c r="D11" s="831"/>
      <c r="E11" s="831"/>
      <c r="F11" s="831"/>
      <c r="G11" s="831"/>
      <c r="H11" s="831"/>
      <c r="I11" s="831"/>
      <c r="J11" s="831"/>
      <c r="K11" s="831"/>
      <c r="L11" s="831"/>
      <c r="M11" s="831"/>
      <c r="N11" s="831"/>
      <c r="O11" s="831"/>
      <c r="P11" s="831"/>
      <c r="Q11" s="831"/>
      <c r="R11" s="831"/>
      <c r="S11" s="831"/>
      <c r="T11" s="831"/>
      <c r="U11" s="831"/>
      <c r="V11" s="831"/>
      <c r="W11" s="831"/>
      <c r="X11" s="831"/>
      <c r="Y11" s="831"/>
      <c r="Z11" s="831"/>
      <c r="AA11" s="831"/>
      <c r="AB11" s="831"/>
      <c r="AC11" s="831"/>
      <c r="AD11" s="831"/>
      <c r="AE11" s="831"/>
      <c r="AF11" s="831"/>
      <c r="AG11" s="831"/>
      <c r="AH11" s="831"/>
      <c r="AI11" s="831"/>
      <c r="AJ11" s="831"/>
      <c r="AK11" s="831"/>
      <c r="AL11" s="831"/>
      <c r="AM11" s="831"/>
      <c r="AN11" s="831"/>
      <c r="AO11" s="831"/>
      <c r="AP11" s="831"/>
      <c r="AQ11" s="831"/>
    </row>
    <row r="12" spans="1:43" ht="18.95" customHeight="1">
      <c r="A12" s="221"/>
      <c r="B12" s="221"/>
      <c r="C12" s="221"/>
      <c r="D12" s="831"/>
      <c r="E12" s="831"/>
      <c r="F12" s="831"/>
      <c r="G12" s="831"/>
      <c r="H12" s="831"/>
      <c r="I12" s="831"/>
      <c r="J12" s="831"/>
      <c r="K12" s="831"/>
      <c r="L12" s="831"/>
      <c r="M12" s="831"/>
      <c r="N12" s="831"/>
      <c r="O12" s="831"/>
      <c r="P12" s="831"/>
      <c r="Q12" s="831"/>
      <c r="R12" s="831"/>
      <c r="S12" s="831"/>
      <c r="T12" s="831"/>
      <c r="U12" s="831"/>
      <c r="V12" s="831"/>
      <c r="W12" s="831"/>
      <c r="X12" s="831"/>
      <c r="Y12" s="831"/>
      <c r="Z12" s="831"/>
      <c r="AA12" s="831"/>
      <c r="AB12" s="831"/>
      <c r="AC12" s="831"/>
      <c r="AD12" s="831"/>
      <c r="AE12" s="831"/>
      <c r="AF12" s="831"/>
      <c r="AG12" s="831"/>
      <c r="AH12" s="831"/>
      <c r="AI12" s="831"/>
      <c r="AJ12" s="831"/>
      <c r="AK12" s="831"/>
      <c r="AL12" s="831"/>
      <c r="AM12" s="831"/>
      <c r="AN12" s="831"/>
      <c r="AO12" s="831"/>
      <c r="AP12" s="831"/>
      <c r="AQ12" s="831"/>
    </row>
    <row r="13" spans="1:43" ht="18.95" customHeight="1">
      <c r="A13" s="221">
        <v>4</v>
      </c>
      <c r="B13" s="221"/>
      <c r="C13" s="221"/>
      <c r="D13" s="831"/>
      <c r="E13" s="831"/>
      <c r="F13" s="831"/>
      <c r="G13" s="831"/>
      <c r="H13" s="831"/>
      <c r="I13" s="831"/>
      <c r="J13" s="831"/>
      <c r="K13" s="831"/>
      <c r="L13" s="831"/>
      <c r="M13" s="831"/>
      <c r="N13" s="831"/>
      <c r="O13" s="831"/>
      <c r="P13" s="831"/>
      <c r="Q13" s="831"/>
      <c r="R13" s="831"/>
      <c r="S13" s="831"/>
      <c r="T13" s="831"/>
      <c r="U13" s="831"/>
      <c r="V13" s="831"/>
      <c r="W13" s="831"/>
      <c r="X13" s="831"/>
      <c r="Y13" s="831"/>
      <c r="Z13" s="831"/>
      <c r="AA13" s="831"/>
      <c r="AB13" s="831"/>
      <c r="AC13" s="831"/>
      <c r="AD13" s="831"/>
      <c r="AE13" s="831"/>
      <c r="AF13" s="831"/>
      <c r="AG13" s="831"/>
      <c r="AH13" s="831"/>
      <c r="AI13" s="831"/>
      <c r="AJ13" s="831"/>
      <c r="AK13" s="831"/>
      <c r="AL13" s="831"/>
      <c r="AM13" s="831"/>
      <c r="AN13" s="831"/>
      <c r="AO13" s="831"/>
      <c r="AP13" s="831"/>
      <c r="AQ13" s="831"/>
    </row>
    <row r="14" spans="1:43" ht="18.95" customHeight="1">
      <c r="A14" s="221"/>
      <c r="B14" s="221"/>
      <c r="C14" s="221"/>
      <c r="D14" s="831"/>
      <c r="E14" s="831"/>
      <c r="F14" s="831"/>
      <c r="G14" s="831"/>
      <c r="H14" s="831"/>
      <c r="I14" s="831"/>
      <c r="J14" s="831"/>
      <c r="K14" s="831"/>
      <c r="L14" s="831"/>
      <c r="M14" s="831"/>
      <c r="N14" s="831"/>
      <c r="O14" s="831"/>
      <c r="P14" s="831"/>
      <c r="Q14" s="831"/>
      <c r="R14" s="831"/>
      <c r="S14" s="831"/>
      <c r="T14" s="831"/>
      <c r="U14" s="831"/>
      <c r="V14" s="831"/>
      <c r="W14" s="831"/>
      <c r="X14" s="831"/>
      <c r="Y14" s="831"/>
      <c r="Z14" s="831"/>
      <c r="AA14" s="831"/>
      <c r="AB14" s="831"/>
      <c r="AC14" s="831"/>
      <c r="AD14" s="831"/>
      <c r="AE14" s="831"/>
      <c r="AF14" s="831"/>
      <c r="AG14" s="831"/>
      <c r="AH14" s="831"/>
      <c r="AI14" s="831"/>
      <c r="AJ14" s="831"/>
      <c r="AK14" s="831"/>
      <c r="AL14" s="831"/>
      <c r="AM14" s="831"/>
      <c r="AN14" s="831"/>
      <c r="AO14" s="831"/>
      <c r="AP14" s="831"/>
      <c r="AQ14" s="831"/>
    </row>
    <row r="15" spans="1:43" ht="18.95" customHeight="1">
      <c r="A15" s="221"/>
      <c r="B15" s="221"/>
      <c r="C15" s="221"/>
      <c r="D15" s="831"/>
      <c r="E15" s="831"/>
      <c r="F15" s="831"/>
      <c r="G15" s="831"/>
      <c r="H15" s="831"/>
      <c r="I15" s="831"/>
      <c r="J15" s="831"/>
      <c r="K15" s="831"/>
      <c r="L15" s="831"/>
      <c r="M15" s="831"/>
      <c r="N15" s="831"/>
      <c r="O15" s="831"/>
      <c r="P15" s="831"/>
      <c r="Q15" s="831"/>
      <c r="R15" s="831"/>
      <c r="S15" s="831"/>
      <c r="T15" s="831"/>
      <c r="U15" s="831"/>
      <c r="V15" s="831"/>
      <c r="W15" s="831"/>
      <c r="X15" s="831"/>
      <c r="Y15" s="831"/>
      <c r="Z15" s="831"/>
      <c r="AA15" s="831"/>
      <c r="AB15" s="831"/>
      <c r="AC15" s="831"/>
      <c r="AD15" s="831"/>
      <c r="AE15" s="831"/>
      <c r="AF15" s="831"/>
      <c r="AG15" s="831"/>
      <c r="AH15" s="831"/>
      <c r="AI15" s="831"/>
      <c r="AJ15" s="831"/>
      <c r="AK15" s="831"/>
      <c r="AL15" s="831"/>
      <c r="AM15" s="831"/>
      <c r="AN15" s="831"/>
      <c r="AO15" s="831"/>
      <c r="AP15" s="831"/>
      <c r="AQ15" s="831"/>
    </row>
    <row r="16" spans="1:43" ht="18.95" customHeight="1">
      <c r="A16" s="221">
        <v>5</v>
      </c>
      <c r="B16" s="221"/>
      <c r="C16" s="221"/>
      <c r="D16" s="831"/>
      <c r="E16" s="831"/>
      <c r="F16" s="831"/>
      <c r="G16" s="831"/>
      <c r="H16" s="831"/>
      <c r="I16" s="831"/>
      <c r="J16" s="831"/>
      <c r="K16" s="831"/>
      <c r="L16" s="831"/>
      <c r="M16" s="831"/>
      <c r="N16" s="831"/>
      <c r="O16" s="831"/>
      <c r="P16" s="831"/>
      <c r="Q16" s="831"/>
      <c r="R16" s="831"/>
      <c r="S16" s="831"/>
      <c r="T16" s="831"/>
      <c r="U16" s="831"/>
      <c r="V16" s="831"/>
      <c r="W16" s="831"/>
      <c r="X16" s="831"/>
      <c r="Y16" s="831"/>
      <c r="Z16" s="831"/>
      <c r="AA16" s="831"/>
      <c r="AB16" s="831"/>
      <c r="AC16" s="831"/>
      <c r="AD16" s="831"/>
      <c r="AE16" s="831"/>
      <c r="AF16" s="831"/>
      <c r="AG16" s="831"/>
      <c r="AH16" s="831"/>
      <c r="AI16" s="831"/>
      <c r="AJ16" s="831"/>
      <c r="AK16" s="831"/>
      <c r="AL16" s="831"/>
      <c r="AM16" s="831"/>
      <c r="AN16" s="831"/>
      <c r="AO16" s="831"/>
      <c r="AP16" s="831"/>
      <c r="AQ16" s="831"/>
    </row>
    <row r="17" spans="1:43" ht="18.95" customHeight="1">
      <c r="A17" s="221"/>
      <c r="B17" s="221"/>
      <c r="C17" s="22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1"/>
      <c r="AD17" s="831"/>
      <c r="AE17" s="831"/>
      <c r="AF17" s="831"/>
      <c r="AG17" s="831"/>
      <c r="AH17" s="831"/>
      <c r="AI17" s="831"/>
      <c r="AJ17" s="831"/>
      <c r="AK17" s="831"/>
      <c r="AL17" s="831"/>
      <c r="AM17" s="831"/>
      <c r="AN17" s="831"/>
      <c r="AO17" s="831"/>
      <c r="AP17" s="831"/>
      <c r="AQ17" s="831"/>
    </row>
    <row r="18" spans="1:43" ht="18.95" customHeight="1">
      <c r="A18" s="221"/>
      <c r="B18" s="221"/>
      <c r="C18" s="221"/>
      <c r="D18" s="831"/>
      <c r="E18" s="831"/>
      <c r="F18" s="831"/>
      <c r="G18" s="831"/>
      <c r="H18" s="831"/>
      <c r="I18" s="831"/>
      <c r="J18" s="831"/>
      <c r="K18" s="831"/>
      <c r="L18" s="831"/>
      <c r="M18" s="831"/>
      <c r="N18" s="831"/>
      <c r="O18" s="831"/>
      <c r="P18" s="831"/>
      <c r="Q18" s="831"/>
      <c r="R18" s="831"/>
      <c r="S18" s="831"/>
      <c r="T18" s="831"/>
      <c r="U18" s="831"/>
      <c r="V18" s="831"/>
      <c r="W18" s="831"/>
      <c r="X18" s="831"/>
      <c r="Y18" s="831"/>
      <c r="Z18" s="831"/>
      <c r="AA18" s="831"/>
      <c r="AB18" s="831"/>
      <c r="AC18" s="831"/>
      <c r="AD18" s="831"/>
      <c r="AE18" s="831"/>
      <c r="AF18" s="831"/>
      <c r="AG18" s="831"/>
      <c r="AH18" s="831"/>
      <c r="AI18" s="831"/>
      <c r="AJ18" s="831"/>
      <c r="AK18" s="831"/>
      <c r="AL18" s="831"/>
      <c r="AM18" s="831"/>
      <c r="AN18" s="831"/>
      <c r="AO18" s="831"/>
      <c r="AP18" s="831"/>
      <c r="AQ18" s="831"/>
    </row>
    <row r="19" spans="1:43" ht="18.95" customHeight="1">
      <c r="A19" s="221">
        <v>6</v>
      </c>
      <c r="B19" s="221"/>
      <c r="C19" s="221"/>
      <c r="D19" s="831"/>
      <c r="E19" s="831"/>
      <c r="F19" s="831"/>
      <c r="G19" s="831"/>
      <c r="H19" s="831"/>
      <c r="I19" s="831"/>
      <c r="J19" s="831"/>
      <c r="K19" s="831"/>
      <c r="L19" s="831"/>
      <c r="M19" s="831"/>
      <c r="N19" s="831"/>
      <c r="O19" s="831"/>
      <c r="P19" s="831"/>
      <c r="Q19" s="831"/>
      <c r="R19" s="831"/>
      <c r="S19" s="831"/>
      <c r="T19" s="831"/>
      <c r="U19" s="831"/>
      <c r="V19" s="831"/>
      <c r="W19" s="831"/>
      <c r="X19" s="831"/>
      <c r="Y19" s="831"/>
      <c r="Z19" s="831"/>
      <c r="AA19" s="831"/>
      <c r="AB19" s="831"/>
      <c r="AC19" s="831"/>
      <c r="AD19" s="831"/>
      <c r="AE19" s="831"/>
      <c r="AF19" s="831"/>
      <c r="AG19" s="831"/>
      <c r="AH19" s="831"/>
      <c r="AI19" s="831"/>
      <c r="AJ19" s="831"/>
      <c r="AK19" s="831"/>
      <c r="AL19" s="831"/>
      <c r="AM19" s="831"/>
      <c r="AN19" s="831"/>
      <c r="AO19" s="831"/>
      <c r="AP19" s="831"/>
      <c r="AQ19" s="831"/>
    </row>
    <row r="20" spans="1:43" ht="18.95" customHeight="1">
      <c r="A20" s="221"/>
      <c r="B20" s="221"/>
      <c r="C20" s="221"/>
      <c r="D20" s="831"/>
      <c r="E20" s="831"/>
      <c r="F20" s="831"/>
      <c r="G20" s="831"/>
      <c r="H20" s="831"/>
      <c r="I20" s="831"/>
      <c r="J20" s="831"/>
      <c r="K20" s="831"/>
      <c r="L20" s="831"/>
      <c r="M20" s="831"/>
      <c r="N20" s="831"/>
      <c r="O20" s="831"/>
      <c r="P20" s="831"/>
      <c r="Q20" s="831"/>
      <c r="R20" s="831"/>
      <c r="S20" s="831"/>
      <c r="T20" s="831"/>
      <c r="U20" s="831"/>
      <c r="V20" s="831"/>
      <c r="W20" s="831"/>
      <c r="X20" s="831"/>
      <c r="Y20" s="831"/>
      <c r="Z20" s="831"/>
      <c r="AA20" s="831"/>
      <c r="AB20" s="831"/>
      <c r="AC20" s="831"/>
      <c r="AD20" s="831"/>
      <c r="AE20" s="831"/>
      <c r="AF20" s="831"/>
      <c r="AG20" s="831"/>
      <c r="AH20" s="831"/>
      <c r="AI20" s="831"/>
      <c r="AJ20" s="831"/>
      <c r="AK20" s="831"/>
      <c r="AL20" s="831"/>
      <c r="AM20" s="831"/>
      <c r="AN20" s="831"/>
      <c r="AO20" s="831"/>
      <c r="AP20" s="831"/>
      <c r="AQ20" s="831"/>
    </row>
    <row r="21" spans="1:43" ht="18.95" customHeight="1">
      <c r="A21" s="221"/>
      <c r="B21" s="221"/>
      <c r="C21" s="221"/>
      <c r="D21" s="831"/>
      <c r="E21" s="831"/>
      <c r="F21" s="831"/>
      <c r="G21" s="831"/>
      <c r="H21" s="831"/>
      <c r="I21" s="831"/>
      <c r="J21" s="831"/>
      <c r="K21" s="831"/>
      <c r="L21" s="831"/>
      <c r="M21" s="831"/>
      <c r="N21" s="831"/>
      <c r="O21" s="831"/>
      <c r="P21" s="831"/>
      <c r="Q21" s="831"/>
      <c r="R21" s="831"/>
      <c r="S21" s="831"/>
      <c r="T21" s="831"/>
      <c r="U21" s="831"/>
      <c r="V21" s="831"/>
      <c r="W21" s="831"/>
      <c r="X21" s="831"/>
      <c r="Y21" s="831"/>
      <c r="Z21" s="831"/>
      <c r="AA21" s="831"/>
      <c r="AB21" s="831"/>
      <c r="AC21" s="831"/>
      <c r="AD21" s="831"/>
      <c r="AE21" s="831"/>
      <c r="AF21" s="831"/>
      <c r="AG21" s="831"/>
      <c r="AH21" s="831"/>
      <c r="AI21" s="831"/>
      <c r="AJ21" s="831"/>
      <c r="AK21" s="831"/>
      <c r="AL21" s="831"/>
      <c r="AM21" s="831"/>
      <c r="AN21" s="831"/>
      <c r="AO21" s="831"/>
      <c r="AP21" s="831"/>
      <c r="AQ21" s="831"/>
    </row>
    <row r="22" spans="1:43" ht="18.95" customHeight="1">
      <c r="A22" s="221">
        <v>7</v>
      </c>
      <c r="B22" s="221"/>
      <c r="C22" s="221"/>
      <c r="D22" s="831"/>
      <c r="E22" s="831"/>
      <c r="F22" s="831"/>
      <c r="G22" s="831"/>
      <c r="H22" s="831"/>
      <c r="I22" s="831"/>
      <c r="J22" s="831"/>
      <c r="K22" s="831"/>
      <c r="L22" s="831"/>
      <c r="M22" s="831"/>
      <c r="N22" s="831"/>
      <c r="O22" s="831"/>
      <c r="P22" s="831"/>
      <c r="Q22" s="831"/>
      <c r="R22" s="831"/>
      <c r="S22" s="831"/>
      <c r="T22" s="831"/>
      <c r="U22" s="831"/>
      <c r="V22" s="831"/>
      <c r="W22" s="831"/>
      <c r="X22" s="831"/>
      <c r="Y22" s="831"/>
      <c r="Z22" s="831"/>
      <c r="AA22" s="831"/>
      <c r="AB22" s="831"/>
      <c r="AC22" s="831"/>
      <c r="AD22" s="831"/>
      <c r="AE22" s="831"/>
      <c r="AF22" s="831"/>
      <c r="AG22" s="831"/>
      <c r="AH22" s="831"/>
      <c r="AI22" s="831"/>
      <c r="AJ22" s="831"/>
      <c r="AK22" s="831"/>
      <c r="AL22" s="831"/>
      <c r="AM22" s="831"/>
      <c r="AN22" s="831"/>
      <c r="AO22" s="831"/>
      <c r="AP22" s="831"/>
      <c r="AQ22" s="831"/>
    </row>
    <row r="23" spans="1:43" ht="18.95" customHeight="1">
      <c r="A23" s="221"/>
      <c r="B23" s="221"/>
      <c r="C23" s="221"/>
      <c r="D23" s="831"/>
      <c r="E23" s="831"/>
      <c r="F23" s="831"/>
      <c r="G23" s="831"/>
      <c r="H23" s="831"/>
      <c r="I23" s="831"/>
      <c r="J23" s="831"/>
      <c r="K23" s="831"/>
      <c r="L23" s="831"/>
      <c r="M23" s="831"/>
      <c r="N23" s="831"/>
      <c r="O23" s="831"/>
      <c r="P23" s="831"/>
      <c r="Q23" s="831"/>
      <c r="R23" s="831"/>
      <c r="S23" s="831"/>
      <c r="T23" s="831"/>
      <c r="U23" s="831"/>
      <c r="V23" s="831"/>
      <c r="W23" s="831"/>
      <c r="X23" s="831"/>
      <c r="Y23" s="831"/>
      <c r="Z23" s="831"/>
      <c r="AA23" s="831"/>
      <c r="AB23" s="831"/>
      <c r="AC23" s="831"/>
      <c r="AD23" s="831"/>
      <c r="AE23" s="831"/>
      <c r="AF23" s="831"/>
      <c r="AG23" s="831"/>
      <c r="AH23" s="831"/>
      <c r="AI23" s="831"/>
      <c r="AJ23" s="831"/>
      <c r="AK23" s="831"/>
      <c r="AL23" s="831"/>
      <c r="AM23" s="831"/>
      <c r="AN23" s="831"/>
      <c r="AO23" s="831"/>
      <c r="AP23" s="831"/>
      <c r="AQ23" s="831"/>
    </row>
    <row r="24" spans="1:43" ht="18.95" customHeight="1">
      <c r="A24" s="221"/>
      <c r="B24" s="221"/>
      <c r="C24" s="221"/>
      <c r="D24" s="831"/>
      <c r="E24" s="831"/>
      <c r="F24" s="831"/>
      <c r="G24" s="831"/>
      <c r="H24" s="831"/>
      <c r="I24" s="831"/>
      <c r="J24" s="831"/>
      <c r="K24" s="831"/>
      <c r="L24" s="831"/>
      <c r="M24" s="831"/>
      <c r="N24" s="831"/>
      <c r="O24" s="831"/>
      <c r="P24" s="831"/>
      <c r="Q24" s="831"/>
      <c r="R24" s="831"/>
      <c r="S24" s="831"/>
      <c r="T24" s="831"/>
      <c r="U24" s="831"/>
      <c r="V24" s="831"/>
      <c r="W24" s="831"/>
      <c r="X24" s="831"/>
      <c r="Y24" s="831"/>
      <c r="Z24" s="831"/>
      <c r="AA24" s="831"/>
      <c r="AB24" s="831"/>
      <c r="AC24" s="831"/>
      <c r="AD24" s="831"/>
      <c r="AE24" s="831"/>
      <c r="AF24" s="831"/>
      <c r="AG24" s="831"/>
      <c r="AH24" s="831"/>
      <c r="AI24" s="831"/>
      <c r="AJ24" s="831"/>
      <c r="AK24" s="831"/>
      <c r="AL24" s="831"/>
      <c r="AM24" s="831"/>
      <c r="AN24" s="831"/>
      <c r="AO24" s="831"/>
      <c r="AP24" s="831"/>
      <c r="AQ24" s="831"/>
    </row>
    <row r="25" spans="1:43" ht="18.95" customHeight="1">
      <c r="A25" s="221">
        <v>8</v>
      </c>
      <c r="B25" s="221"/>
      <c r="C25" s="221"/>
      <c r="D25" s="831"/>
      <c r="E25" s="831"/>
      <c r="F25" s="831"/>
      <c r="G25" s="831"/>
      <c r="H25" s="831"/>
      <c r="I25" s="831"/>
      <c r="J25" s="831"/>
      <c r="K25" s="831"/>
      <c r="L25" s="831"/>
      <c r="M25" s="831"/>
      <c r="N25" s="831"/>
      <c r="O25" s="831"/>
      <c r="P25" s="831"/>
      <c r="Q25" s="831"/>
      <c r="R25" s="831"/>
      <c r="S25" s="831"/>
      <c r="T25" s="831"/>
      <c r="U25" s="831"/>
      <c r="V25" s="831"/>
      <c r="W25" s="831"/>
      <c r="X25" s="831"/>
      <c r="Y25" s="831"/>
      <c r="Z25" s="831"/>
      <c r="AA25" s="831"/>
      <c r="AB25" s="831"/>
      <c r="AC25" s="831"/>
      <c r="AD25" s="831"/>
      <c r="AE25" s="831"/>
      <c r="AF25" s="831"/>
      <c r="AG25" s="831"/>
      <c r="AH25" s="831"/>
      <c r="AI25" s="831"/>
      <c r="AJ25" s="831"/>
      <c r="AK25" s="831"/>
      <c r="AL25" s="831"/>
      <c r="AM25" s="831"/>
      <c r="AN25" s="831"/>
      <c r="AO25" s="831"/>
      <c r="AP25" s="831"/>
      <c r="AQ25" s="831"/>
    </row>
    <row r="26" spans="1:43" ht="18.95" customHeight="1">
      <c r="A26" s="221"/>
      <c r="B26" s="221"/>
      <c r="C26" s="221"/>
      <c r="D26" s="831"/>
      <c r="E26" s="831"/>
      <c r="F26" s="831"/>
      <c r="G26" s="831"/>
      <c r="H26" s="831"/>
      <c r="I26" s="831"/>
      <c r="J26" s="831"/>
      <c r="K26" s="831"/>
      <c r="L26" s="831"/>
      <c r="M26" s="831"/>
      <c r="N26" s="831"/>
      <c r="O26" s="831"/>
      <c r="P26" s="831"/>
      <c r="Q26" s="831"/>
      <c r="R26" s="831"/>
      <c r="S26" s="831"/>
      <c r="T26" s="831"/>
      <c r="U26" s="831"/>
      <c r="V26" s="831"/>
      <c r="W26" s="831"/>
      <c r="X26" s="831"/>
      <c r="Y26" s="831"/>
      <c r="Z26" s="831"/>
      <c r="AA26" s="831"/>
      <c r="AB26" s="831"/>
      <c r="AC26" s="831"/>
      <c r="AD26" s="831"/>
      <c r="AE26" s="831"/>
      <c r="AF26" s="831"/>
      <c r="AG26" s="831"/>
      <c r="AH26" s="831"/>
      <c r="AI26" s="831"/>
      <c r="AJ26" s="831"/>
      <c r="AK26" s="831"/>
      <c r="AL26" s="831"/>
      <c r="AM26" s="831"/>
      <c r="AN26" s="831"/>
      <c r="AO26" s="831"/>
      <c r="AP26" s="831"/>
      <c r="AQ26" s="831"/>
    </row>
    <row r="27" spans="1:43" ht="18.95" customHeight="1">
      <c r="A27" s="221"/>
      <c r="B27" s="221"/>
      <c r="C27" s="221"/>
      <c r="D27" s="831"/>
      <c r="E27" s="831"/>
      <c r="F27" s="831"/>
      <c r="G27" s="831"/>
      <c r="H27" s="831"/>
      <c r="I27" s="831"/>
      <c r="J27" s="831"/>
      <c r="K27" s="831"/>
      <c r="L27" s="831"/>
      <c r="M27" s="831"/>
      <c r="N27" s="831"/>
      <c r="O27" s="831"/>
      <c r="P27" s="831"/>
      <c r="Q27" s="831"/>
      <c r="R27" s="831"/>
      <c r="S27" s="831"/>
      <c r="T27" s="831"/>
      <c r="U27" s="831"/>
      <c r="V27" s="831"/>
      <c r="W27" s="831"/>
      <c r="X27" s="831"/>
      <c r="Y27" s="831"/>
      <c r="Z27" s="831"/>
      <c r="AA27" s="831"/>
      <c r="AB27" s="831"/>
      <c r="AC27" s="831"/>
      <c r="AD27" s="831"/>
      <c r="AE27" s="831"/>
      <c r="AF27" s="831"/>
      <c r="AG27" s="831"/>
      <c r="AH27" s="831"/>
      <c r="AI27" s="831"/>
      <c r="AJ27" s="831"/>
      <c r="AK27" s="831"/>
      <c r="AL27" s="831"/>
      <c r="AM27" s="831"/>
      <c r="AN27" s="831"/>
      <c r="AO27" s="831"/>
      <c r="AP27" s="831"/>
      <c r="AQ27" s="831"/>
    </row>
    <row r="28" spans="1:43" ht="18.95" customHeight="1">
      <c r="A28" s="221">
        <v>9</v>
      </c>
      <c r="B28" s="221"/>
      <c r="C28" s="221"/>
      <c r="D28" s="831"/>
      <c r="E28" s="831"/>
      <c r="F28" s="831"/>
      <c r="G28" s="831"/>
      <c r="H28" s="831"/>
      <c r="I28" s="831"/>
      <c r="J28" s="831"/>
      <c r="K28" s="831"/>
      <c r="L28" s="831"/>
      <c r="M28" s="831"/>
      <c r="N28" s="831"/>
      <c r="O28" s="831"/>
      <c r="P28" s="831"/>
      <c r="Q28" s="831"/>
      <c r="R28" s="831"/>
      <c r="S28" s="831"/>
      <c r="T28" s="831"/>
      <c r="U28" s="831"/>
      <c r="V28" s="831"/>
      <c r="W28" s="831"/>
      <c r="X28" s="831"/>
      <c r="Y28" s="831"/>
      <c r="Z28" s="831"/>
      <c r="AA28" s="831"/>
      <c r="AB28" s="831"/>
      <c r="AC28" s="831"/>
      <c r="AD28" s="831"/>
      <c r="AE28" s="831"/>
      <c r="AF28" s="831"/>
      <c r="AG28" s="831"/>
      <c r="AH28" s="831"/>
      <c r="AI28" s="831"/>
      <c r="AJ28" s="831"/>
      <c r="AK28" s="831"/>
      <c r="AL28" s="831"/>
      <c r="AM28" s="831"/>
      <c r="AN28" s="831"/>
      <c r="AO28" s="831"/>
      <c r="AP28" s="831"/>
      <c r="AQ28" s="831"/>
    </row>
    <row r="29" spans="1:43" ht="18.95" customHeight="1">
      <c r="A29" s="221"/>
      <c r="B29" s="221"/>
      <c r="C29" s="221"/>
      <c r="D29" s="831"/>
      <c r="E29" s="831"/>
      <c r="F29" s="831"/>
      <c r="G29" s="831"/>
      <c r="H29" s="831"/>
      <c r="I29" s="831"/>
      <c r="J29" s="831"/>
      <c r="K29" s="831"/>
      <c r="L29" s="831"/>
      <c r="M29" s="831"/>
      <c r="N29" s="831"/>
      <c r="O29" s="831"/>
      <c r="P29" s="831"/>
      <c r="Q29" s="831"/>
      <c r="R29" s="831"/>
      <c r="S29" s="831"/>
      <c r="T29" s="831"/>
      <c r="U29" s="831"/>
      <c r="V29" s="831"/>
      <c r="W29" s="831"/>
      <c r="X29" s="831"/>
      <c r="Y29" s="831"/>
      <c r="Z29" s="831"/>
      <c r="AA29" s="831"/>
      <c r="AB29" s="831"/>
      <c r="AC29" s="831"/>
      <c r="AD29" s="831"/>
      <c r="AE29" s="831"/>
      <c r="AF29" s="831"/>
      <c r="AG29" s="831"/>
      <c r="AH29" s="831"/>
      <c r="AI29" s="831"/>
      <c r="AJ29" s="831"/>
      <c r="AK29" s="831"/>
      <c r="AL29" s="831"/>
      <c r="AM29" s="831"/>
      <c r="AN29" s="831"/>
      <c r="AO29" s="831"/>
      <c r="AP29" s="831"/>
      <c r="AQ29" s="831"/>
    </row>
    <row r="30" spans="1:43" ht="18.95" customHeight="1">
      <c r="A30" s="221"/>
      <c r="B30" s="221"/>
      <c r="C30" s="221"/>
      <c r="D30" s="831"/>
      <c r="E30" s="831"/>
      <c r="F30" s="831"/>
      <c r="G30" s="831"/>
      <c r="H30" s="831"/>
      <c r="I30" s="831"/>
      <c r="J30" s="831"/>
      <c r="K30" s="831"/>
      <c r="L30" s="831"/>
      <c r="M30" s="831"/>
      <c r="N30" s="831"/>
      <c r="O30" s="831"/>
      <c r="P30" s="831"/>
      <c r="Q30" s="831"/>
      <c r="R30" s="831"/>
      <c r="S30" s="831"/>
      <c r="T30" s="831"/>
      <c r="U30" s="831"/>
      <c r="V30" s="831"/>
      <c r="W30" s="831"/>
      <c r="X30" s="831"/>
      <c r="Y30" s="831"/>
      <c r="Z30" s="831"/>
      <c r="AA30" s="831"/>
      <c r="AB30" s="831"/>
      <c r="AC30" s="831"/>
      <c r="AD30" s="831"/>
      <c r="AE30" s="831"/>
      <c r="AF30" s="831"/>
      <c r="AG30" s="831"/>
      <c r="AH30" s="831"/>
      <c r="AI30" s="831"/>
      <c r="AJ30" s="831"/>
      <c r="AK30" s="831"/>
      <c r="AL30" s="831"/>
      <c r="AM30" s="831"/>
      <c r="AN30" s="831"/>
      <c r="AO30" s="831"/>
      <c r="AP30" s="831"/>
      <c r="AQ30" s="831"/>
    </row>
    <row r="31" spans="1:43" ht="18.95" customHeight="1">
      <c r="A31" s="221">
        <v>10</v>
      </c>
      <c r="B31" s="221"/>
      <c r="C31" s="221"/>
      <c r="D31" s="831"/>
      <c r="E31" s="831"/>
      <c r="F31" s="831"/>
      <c r="G31" s="831"/>
      <c r="H31" s="831"/>
      <c r="I31" s="831"/>
      <c r="J31" s="831"/>
      <c r="K31" s="831"/>
      <c r="L31" s="831"/>
      <c r="M31" s="831"/>
      <c r="N31" s="831"/>
      <c r="O31" s="831"/>
      <c r="P31" s="831"/>
      <c r="Q31" s="831"/>
      <c r="R31" s="831"/>
      <c r="S31" s="831"/>
      <c r="T31" s="831"/>
      <c r="U31" s="831"/>
      <c r="V31" s="831"/>
      <c r="W31" s="831"/>
      <c r="X31" s="831"/>
      <c r="Y31" s="831"/>
      <c r="Z31" s="831"/>
      <c r="AA31" s="831"/>
      <c r="AB31" s="831"/>
      <c r="AC31" s="831"/>
      <c r="AD31" s="831"/>
      <c r="AE31" s="831"/>
      <c r="AF31" s="831"/>
      <c r="AG31" s="831"/>
      <c r="AH31" s="831"/>
      <c r="AI31" s="831"/>
      <c r="AJ31" s="831"/>
      <c r="AK31" s="831"/>
      <c r="AL31" s="831"/>
      <c r="AM31" s="831"/>
      <c r="AN31" s="831"/>
      <c r="AO31" s="831"/>
      <c r="AP31" s="831"/>
      <c r="AQ31" s="831"/>
    </row>
    <row r="32" spans="1:43" ht="18.95" customHeight="1">
      <c r="A32" s="221"/>
      <c r="B32" s="221"/>
      <c r="C32" s="221"/>
      <c r="D32" s="831"/>
      <c r="E32" s="831"/>
      <c r="F32" s="831"/>
      <c r="G32" s="831"/>
      <c r="H32" s="831"/>
      <c r="I32" s="831"/>
      <c r="J32" s="831"/>
      <c r="K32" s="831"/>
      <c r="L32" s="831"/>
      <c r="M32" s="831"/>
      <c r="N32" s="831"/>
      <c r="O32" s="831"/>
      <c r="P32" s="831"/>
      <c r="Q32" s="831"/>
      <c r="R32" s="831"/>
      <c r="S32" s="831"/>
      <c r="T32" s="831"/>
      <c r="U32" s="831"/>
      <c r="V32" s="831"/>
      <c r="W32" s="831"/>
      <c r="X32" s="831"/>
      <c r="Y32" s="831"/>
      <c r="Z32" s="831"/>
      <c r="AA32" s="831"/>
      <c r="AB32" s="831"/>
      <c r="AC32" s="831"/>
      <c r="AD32" s="831"/>
      <c r="AE32" s="831"/>
      <c r="AF32" s="831"/>
      <c r="AG32" s="831"/>
      <c r="AH32" s="831"/>
      <c r="AI32" s="831"/>
      <c r="AJ32" s="831"/>
      <c r="AK32" s="831"/>
      <c r="AL32" s="831"/>
      <c r="AM32" s="831"/>
      <c r="AN32" s="831"/>
      <c r="AO32" s="831"/>
      <c r="AP32" s="831"/>
      <c r="AQ32" s="831"/>
    </row>
    <row r="33" spans="1:43" ht="18.95" customHeight="1">
      <c r="A33" s="221"/>
      <c r="B33" s="221"/>
      <c r="C33" s="221"/>
      <c r="D33" s="831"/>
      <c r="E33" s="831"/>
      <c r="F33" s="831"/>
      <c r="G33" s="831"/>
      <c r="H33" s="831"/>
      <c r="I33" s="831"/>
      <c r="J33" s="831"/>
      <c r="K33" s="831"/>
      <c r="L33" s="831"/>
      <c r="M33" s="831"/>
      <c r="N33" s="831"/>
      <c r="O33" s="831"/>
      <c r="P33" s="831"/>
      <c r="Q33" s="831"/>
      <c r="R33" s="831"/>
      <c r="S33" s="831"/>
      <c r="T33" s="831"/>
      <c r="U33" s="831"/>
      <c r="V33" s="831"/>
      <c r="W33" s="831"/>
      <c r="X33" s="831"/>
      <c r="Y33" s="831"/>
      <c r="Z33" s="831"/>
      <c r="AA33" s="831"/>
      <c r="AB33" s="831"/>
      <c r="AC33" s="831"/>
      <c r="AD33" s="831"/>
      <c r="AE33" s="831"/>
      <c r="AF33" s="831"/>
      <c r="AG33" s="831"/>
      <c r="AH33" s="831"/>
      <c r="AI33" s="831"/>
      <c r="AJ33" s="831"/>
      <c r="AK33" s="831"/>
      <c r="AL33" s="831"/>
      <c r="AM33" s="831"/>
      <c r="AN33" s="831"/>
      <c r="AO33" s="831"/>
      <c r="AP33" s="831"/>
      <c r="AQ33" s="831"/>
    </row>
    <row r="34" spans="1:43" ht="18.95" customHeight="1">
      <c r="A34" s="221">
        <v>11</v>
      </c>
      <c r="B34" s="221"/>
      <c r="C34" s="221"/>
      <c r="D34" s="831"/>
      <c r="E34" s="831"/>
      <c r="F34" s="831"/>
      <c r="G34" s="831"/>
      <c r="H34" s="831"/>
      <c r="I34" s="831"/>
      <c r="J34" s="831"/>
      <c r="K34" s="831"/>
      <c r="L34" s="831"/>
      <c r="M34" s="831"/>
      <c r="N34" s="831"/>
      <c r="O34" s="831"/>
      <c r="P34" s="831"/>
      <c r="Q34" s="831"/>
      <c r="R34" s="831"/>
      <c r="S34" s="831"/>
      <c r="T34" s="831"/>
      <c r="U34" s="831"/>
      <c r="V34" s="831"/>
      <c r="W34" s="831"/>
      <c r="X34" s="831"/>
      <c r="Y34" s="831"/>
      <c r="Z34" s="831"/>
      <c r="AA34" s="831"/>
      <c r="AB34" s="831"/>
      <c r="AC34" s="831"/>
      <c r="AD34" s="831"/>
      <c r="AE34" s="831"/>
      <c r="AF34" s="831"/>
      <c r="AG34" s="831"/>
      <c r="AH34" s="831"/>
      <c r="AI34" s="831"/>
      <c r="AJ34" s="831"/>
      <c r="AK34" s="831"/>
      <c r="AL34" s="831"/>
      <c r="AM34" s="831"/>
      <c r="AN34" s="831"/>
      <c r="AO34" s="831"/>
      <c r="AP34" s="831"/>
      <c r="AQ34" s="831"/>
    </row>
    <row r="35" spans="1:43" ht="18.95" customHeight="1">
      <c r="A35" s="221"/>
      <c r="B35" s="221"/>
      <c r="C35" s="221"/>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1"/>
      <c r="AI35" s="831"/>
      <c r="AJ35" s="831"/>
      <c r="AK35" s="831"/>
      <c r="AL35" s="831"/>
      <c r="AM35" s="831"/>
      <c r="AN35" s="831"/>
      <c r="AO35" s="831"/>
      <c r="AP35" s="831"/>
      <c r="AQ35" s="831"/>
    </row>
    <row r="36" spans="1:43" ht="18.95" customHeight="1">
      <c r="A36" s="221"/>
      <c r="B36" s="221"/>
      <c r="C36" s="221"/>
      <c r="D36" s="831"/>
      <c r="E36" s="831"/>
      <c r="F36" s="831"/>
      <c r="G36" s="831"/>
      <c r="H36" s="831"/>
      <c r="I36" s="831"/>
      <c r="J36" s="831"/>
      <c r="K36" s="831"/>
      <c r="L36" s="831"/>
      <c r="M36" s="831"/>
      <c r="N36" s="831"/>
      <c r="O36" s="831"/>
      <c r="P36" s="831"/>
      <c r="Q36" s="831"/>
      <c r="R36" s="831"/>
      <c r="S36" s="831"/>
      <c r="T36" s="831"/>
      <c r="U36" s="831"/>
      <c r="V36" s="831"/>
      <c r="W36" s="831"/>
      <c r="X36" s="831"/>
      <c r="Y36" s="831"/>
      <c r="Z36" s="831"/>
      <c r="AA36" s="831"/>
      <c r="AB36" s="831"/>
      <c r="AC36" s="831"/>
      <c r="AD36" s="831"/>
      <c r="AE36" s="831"/>
      <c r="AF36" s="831"/>
      <c r="AG36" s="831"/>
      <c r="AH36" s="831"/>
      <c r="AI36" s="831"/>
      <c r="AJ36" s="831"/>
      <c r="AK36" s="831"/>
      <c r="AL36" s="831"/>
      <c r="AM36" s="831"/>
      <c r="AN36" s="831"/>
      <c r="AO36" s="831"/>
      <c r="AP36" s="831"/>
      <c r="AQ36" s="831"/>
    </row>
    <row r="37" spans="1:43" ht="18.95" customHeight="1">
      <c r="A37" s="221">
        <v>12</v>
      </c>
      <c r="B37" s="221"/>
      <c r="C37" s="221"/>
      <c r="D37" s="831"/>
      <c r="E37" s="831"/>
      <c r="F37" s="831"/>
      <c r="G37" s="831"/>
      <c r="H37" s="831"/>
      <c r="I37" s="831"/>
      <c r="J37" s="831"/>
      <c r="K37" s="831"/>
      <c r="L37" s="831"/>
      <c r="M37" s="831"/>
      <c r="N37" s="831"/>
      <c r="O37" s="831"/>
      <c r="P37" s="831"/>
      <c r="Q37" s="831"/>
      <c r="R37" s="831"/>
      <c r="S37" s="831"/>
      <c r="T37" s="831"/>
      <c r="U37" s="831"/>
      <c r="V37" s="831"/>
      <c r="W37" s="831"/>
      <c r="X37" s="831"/>
      <c r="Y37" s="831"/>
      <c r="Z37" s="831"/>
      <c r="AA37" s="831"/>
      <c r="AB37" s="831"/>
      <c r="AC37" s="831"/>
      <c r="AD37" s="831"/>
      <c r="AE37" s="831"/>
      <c r="AF37" s="831"/>
      <c r="AG37" s="831"/>
      <c r="AH37" s="831"/>
      <c r="AI37" s="831"/>
      <c r="AJ37" s="831"/>
      <c r="AK37" s="831"/>
      <c r="AL37" s="831"/>
      <c r="AM37" s="831"/>
      <c r="AN37" s="831"/>
      <c r="AO37" s="831"/>
      <c r="AP37" s="831"/>
      <c r="AQ37" s="831"/>
    </row>
    <row r="38" spans="1:43" ht="18.95" customHeight="1">
      <c r="A38" s="221"/>
      <c r="B38" s="221"/>
      <c r="C38" s="221"/>
      <c r="D38" s="831"/>
      <c r="E38" s="831"/>
      <c r="F38" s="831"/>
      <c r="G38" s="831"/>
      <c r="H38" s="831"/>
      <c r="I38" s="831"/>
      <c r="J38" s="831"/>
      <c r="K38" s="831"/>
      <c r="L38" s="831"/>
      <c r="M38" s="831"/>
      <c r="N38" s="831"/>
      <c r="O38" s="831"/>
      <c r="P38" s="831"/>
      <c r="Q38" s="831"/>
      <c r="R38" s="831"/>
      <c r="S38" s="831"/>
      <c r="T38" s="831"/>
      <c r="U38" s="831"/>
      <c r="V38" s="831"/>
      <c r="W38" s="831"/>
      <c r="X38" s="831"/>
      <c r="Y38" s="831"/>
      <c r="Z38" s="831"/>
      <c r="AA38" s="831"/>
      <c r="AB38" s="831"/>
      <c r="AC38" s="831"/>
      <c r="AD38" s="831"/>
      <c r="AE38" s="831"/>
      <c r="AF38" s="831"/>
      <c r="AG38" s="831"/>
      <c r="AH38" s="831"/>
      <c r="AI38" s="831"/>
      <c r="AJ38" s="831"/>
      <c r="AK38" s="831"/>
      <c r="AL38" s="831"/>
      <c r="AM38" s="831"/>
      <c r="AN38" s="831"/>
      <c r="AO38" s="831"/>
      <c r="AP38" s="831"/>
      <c r="AQ38" s="831"/>
    </row>
    <row r="39" spans="1:43" ht="18.95" customHeight="1">
      <c r="A39" s="221"/>
      <c r="B39" s="221"/>
      <c r="C39" s="221"/>
      <c r="D39" s="831"/>
      <c r="E39" s="831"/>
      <c r="F39" s="831"/>
      <c r="G39" s="831"/>
      <c r="H39" s="831"/>
      <c r="I39" s="831"/>
      <c r="J39" s="831"/>
      <c r="K39" s="831"/>
      <c r="L39" s="831"/>
      <c r="M39" s="831"/>
      <c r="N39" s="831"/>
      <c r="O39" s="831"/>
      <c r="P39" s="831"/>
      <c r="Q39" s="831"/>
      <c r="R39" s="831"/>
      <c r="S39" s="831"/>
      <c r="T39" s="831"/>
      <c r="U39" s="831"/>
      <c r="V39" s="831"/>
      <c r="W39" s="831"/>
      <c r="X39" s="831"/>
      <c r="Y39" s="831"/>
      <c r="Z39" s="831"/>
      <c r="AA39" s="831"/>
      <c r="AB39" s="831"/>
      <c r="AC39" s="831"/>
      <c r="AD39" s="831"/>
      <c r="AE39" s="831"/>
      <c r="AF39" s="831"/>
      <c r="AG39" s="831"/>
      <c r="AH39" s="831"/>
      <c r="AI39" s="831"/>
      <c r="AJ39" s="831"/>
      <c r="AK39" s="831"/>
      <c r="AL39" s="831"/>
      <c r="AM39" s="831"/>
      <c r="AN39" s="831"/>
      <c r="AO39" s="831"/>
      <c r="AP39" s="831"/>
      <c r="AQ39" s="831"/>
    </row>
    <row r="40" spans="1:43" ht="18.95" customHeight="1">
      <c r="A40" s="829" t="s">
        <v>983</v>
      </c>
      <c r="B40" s="829"/>
      <c r="C40" s="829"/>
      <c r="D40" s="830">
        <f>SUM(D4:G39)</f>
        <v>0</v>
      </c>
      <c r="E40" s="830"/>
      <c r="F40" s="830"/>
      <c r="G40" s="830"/>
      <c r="H40" s="830">
        <f>SUM(H4:K39)</f>
        <v>0</v>
      </c>
      <c r="I40" s="830"/>
      <c r="J40" s="830"/>
      <c r="K40" s="830"/>
      <c r="L40" s="830">
        <f>SUM(L4:O39)</f>
        <v>0</v>
      </c>
      <c r="M40" s="830"/>
      <c r="N40" s="830"/>
      <c r="O40" s="830"/>
      <c r="P40" s="830">
        <f>SUM(P4:S39)</f>
        <v>0</v>
      </c>
      <c r="Q40" s="830"/>
      <c r="R40" s="830"/>
      <c r="S40" s="830"/>
      <c r="T40" s="830">
        <f>SUM(T4:W39)</f>
        <v>0</v>
      </c>
      <c r="U40" s="830"/>
      <c r="V40" s="830"/>
      <c r="W40" s="830"/>
      <c r="X40" s="830">
        <f>SUM(X4:AA39)</f>
        <v>0</v>
      </c>
      <c r="Y40" s="830"/>
      <c r="Z40" s="830"/>
      <c r="AA40" s="830"/>
      <c r="AB40" s="830">
        <f>SUM(AB4:AE39)</f>
        <v>0</v>
      </c>
      <c r="AC40" s="830"/>
      <c r="AD40" s="830"/>
      <c r="AE40" s="830"/>
      <c r="AF40" s="830">
        <f>SUM(AF4:AI39)</f>
        <v>0</v>
      </c>
      <c r="AG40" s="830"/>
      <c r="AH40" s="830"/>
      <c r="AI40" s="830"/>
      <c r="AJ40" s="830">
        <f>SUM(AJ4:AM39)</f>
        <v>0</v>
      </c>
      <c r="AK40" s="830"/>
      <c r="AL40" s="830"/>
      <c r="AM40" s="830"/>
      <c r="AN40" s="830">
        <f>SUM(AN4:AQ39)</f>
        <v>0</v>
      </c>
      <c r="AO40" s="830"/>
      <c r="AP40" s="830"/>
      <c r="AQ40" s="830"/>
    </row>
    <row r="41" spans="1:43" ht="18.95" customHeight="1">
      <c r="A41" s="829"/>
      <c r="B41" s="829"/>
      <c r="C41" s="829"/>
      <c r="D41" s="830"/>
      <c r="E41" s="830"/>
      <c r="F41" s="830"/>
      <c r="G41" s="830"/>
      <c r="H41" s="830"/>
      <c r="I41" s="830"/>
      <c r="J41" s="830"/>
      <c r="K41" s="830"/>
      <c r="L41" s="830"/>
      <c r="M41" s="830"/>
      <c r="N41" s="830"/>
      <c r="O41" s="830"/>
      <c r="P41" s="830"/>
      <c r="Q41" s="830"/>
      <c r="R41" s="830"/>
      <c r="S41" s="830"/>
      <c r="T41" s="830"/>
      <c r="U41" s="830"/>
      <c r="V41" s="830"/>
      <c r="W41" s="830"/>
      <c r="X41" s="830"/>
      <c r="Y41" s="830"/>
      <c r="Z41" s="830"/>
      <c r="AA41" s="830"/>
      <c r="AB41" s="830"/>
      <c r="AC41" s="830"/>
      <c r="AD41" s="830"/>
      <c r="AE41" s="830"/>
      <c r="AF41" s="830"/>
      <c r="AG41" s="830"/>
      <c r="AH41" s="830"/>
      <c r="AI41" s="830"/>
      <c r="AJ41" s="830"/>
      <c r="AK41" s="830"/>
      <c r="AL41" s="830"/>
      <c r="AM41" s="830"/>
      <c r="AN41" s="830"/>
      <c r="AO41" s="830"/>
      <c r="AP41" s="830"/>
      <c r="AQ41" s="830"/>
    </row>
    <row r="42" spans="1:43" ht="18.95" customHeight="1">
      <c r="A42" s="829"/>
      <c r="B42" s="829"/>
      <c r="C42" s="829"/>
      <c r="D42" s="830"/>
      <c r="E42" s="830"/>
      <c r="F42" s="830"/>
      <c r="G42" s="830"/>
      <c r="H42" s="830"/>
      <c r="I42" s="830"/>
      <c r="J42" s="830"/>
      <c r="K42" s="830"/>
      <c r="L42" s="830"/>
      <c r="M42" s="830"/>
      <c r="N42" s="830"/>
      <c r="O42" s="830"/>
      <c r="P42" s="830"/>
      <c r="Q42" s="830"/>
      <c r="R42" s="830"/>
      <c r="S42" s="830"/>
      <c r="T42" s="830"/>
      <c r="U42" s="830"/>
      <c r="V42" s="830"/>
      <c r="W42" s="830"/>
      <c r="X42" s="830"/>
      <c r="Y42" s="830"/>
      <c r="Z42" s="830"/>
      <c r="AA42" s="830"/>
      <c r="AB42" s="830"/>
      <c r="AC42" s="830"/>
      <c r="AD42" s="830"/>
      <c r="AE42" s="830"/>
      <c r="AF42" s="830"/>
      <c r="AG42" s="830"/>
      <c r="AH42" s="830"/>
      <c r="AI42" s="830"/>
      <c r="AJ42" s="830"/>
      <c r="AK42" s="830"/>
      <c r="AL42" s="830"/>
      <c r="AM42" s="830"/>
      <c r="AN42" s="830"/>
      <c r="AO42" s="830"/>
      <c r="AP42" s="830"/>
      <c r="AQ42" s="830"/>
    </row>
    <row r="43" spans="1:43" ht="20.100000000000001" customHeight="1">
      <c r="A43" s="829" t="s">
        <v>80</v>
      </c>
      <c r="B43" s="829"/>
      <c r="C43" s="829"/>
      <c r="D43" s="809"/>
      <c r="E43" s="810"/>
      <c r="F43" s="810"/>
      <c r="G43" s="811"/>
      <c r="H43" s="809"/>
      <c r="I43" s="810"/>
      <c r="J43" s="810"/>
      <c r="K43" s="811"/>
      <c r="L43" s="809"/>
      <c r="M43" s="810"/>
      <c r="N43" s="810"/>
      <c r="O43" s="811"/>
      <c r="P43" s="809"/>
      <c r="Q43" s="810"/>
      <c r="R43" s="810"/>
      <c r="S43" s="811"/>
      <c r="T43" s="809"/>
      <c r="U43" s="810"/>
      <c r="V43" s="810"/>
      <c r="W43" s="811"/>
      <c r="X43" s="809"/>
      <c r="Y43" s="810"/>
      <c r="Z43" s="810"/>
      <c r="AA43" s="811"/>
      <c r="AB43" s="809"/>
      <c r="AC43" s="810"/>
      <c r="AD43" s="810"/>
      <c r="AE43" s="811"/>
      <c r="AF43" s="809"/>
      <c r="AG43" s="810"/>
      <c r="AH43" s="810"/>
      <c r="AI43" s="811"/>
      <c r="AJ43" s="809"/>
      <c r="AK43" s="810"/>
      <c r="AL43" s="810"/>
      <c r="AM43" s="811"/>
      <c r="AN43" s="809"/>
      <c r="AO43" s="810"/>
      <c r="AP43" s="810"/>
      <c r="AQ43" s="811"/>
    </row>
    <row r="44" spans="1:43" ht="20.100000000000001" customHeight="1">
      <c r="A44" s="829"/>
      <c r="B44" s="829"/>
      <c r="C44" s="829"/>
      <c r="D44" s="812"/>
      <c r="E44" s="813"/>
      <c r="F44" s="813"/>
      <c r="G44" s="814"/>
      <c r="H44" s="812"/>
      <c r="I44" s="813"/>
      <c r="J44" s="813"/>
      <c r="K44" s="814"/>
      <c r="L44" s="812"/>
      <c r="M44" s="813"/>
      <c r="N44" s="813"/>
      <c r="O44" s="814"/>
      <c r="P44" s="812"/>
      <c r="Q44" s="813"/>
      <c r="R44" s="813"/>
      <c r="S44" s="814"/>
      <c r="T44" s="812"/>
      <c r="U44" s="813"/>
      <c r="V44" s="813"/>
      <c r="W44" s="814"/>
      <c r="X44" s="812"/>
      <c r="Y44" s="813"/>
      <c r="Z44" s="813"/>
      <c r="AA44" s="814"/>
      <c r="AB44" s="812"/>
      <c r="AC44" s="813"/>
      <c r="AD44" s="813"/>
      <c r="AE44" s="814"/>
      <c r="AF44" s="812"/>
      <c r="AG44" s="813"/>
      <c r="AH44" s="813"/>
      <c r="AI44" s="814"/>
      <c r="AJ44" s="812"/>
      <c r="AK44" s="813"/>
      <c r="AL44" s="813"/>
      <c r="AM44" s="814"/>
      <c r="AN44" s="812"/>
      <c r="AO44" s="813"/>
      <c r="AP44" s="813"/>
      <c r="AQ44" s="814"/>
    </row>
    <row r="45" spans="1:43" ht="20.100000000000001" customHeight="1">
      <c r="A45" s="829"/>
      <c r="B45" s="829"/>
      <c r="C45" s="829"/>
      <c r="D45" s="815"/>
      <c r="E45" s="816"/>
      <c r="F45" s="816"/>
      <c r="G45" s="817"/>
      <c r="H45" s="815"/>
      <c r="I45" s="816"/>
      <c r="J45" s="816"/>
      <c r="K45" s="817"/>
      <c r="L45" s="815"/>
      <c r="M45" s="816"/>
      <c r="N45" s="816"/>
      <c r="O45" s="817"/>
      <c r="P45" s="815"/>
      <c r="Q45" s="816"/>
      <c r="R45" s="816"/>
      <c r="S45" s="817"/>
      <c r="T45" s="815"/>
      <c r="U45" s="816"/>
      <c r="V45" s="816"/>
      <c r="W45" s="817"/>
      <c r="X45" s="815"/>
      <c r="Y45" s="816"/>
      <c r="Z45" s="816"/>
      <c r="AA45" s="817"/>
      <c r="AB45" s="815"/>
      <c r="AC45" s="816"/>
      <c r="AD45" s="816"/>
      <c r="AE45" s="817"/>
      <c r="AF45" s="815"/>
      <c r="AG45" s="816"/>
      <c r="AH45" s="816"/>
      <c r="AI45" s="817"/>
      <c r="AJ45" s="815"/>
      <c r="AK45" s="816"/>
      <c r="AL45" s="816"/>
      <c r="AM45" s="817"/>
      <c r="AN45" s="815"/>
      <c r="AO45" s="816"/>
      <c r="AP45" s="816"/>
      <c r="AQ45" s="817"/>
    </row>
    <row r="46" spans="1:43" ht="20.100000000000001" customHeight="1">
      <c r="A46" s="829" t="s">
        <v>81</v>
      </c>
      <c r="B46" s="829"/>
      <c r="C46" s="829"/>
      <c r="D46" s="818">
        <f>ROUNDUP(D40*D43/100,0)</f>
        <v>0</v>
      </c>
      <c r="E46" s="818"/>
      <c r="F46" s="818"/>
      <c r="G46" s="818"/>
      <c r="H46" s="818">
        <f>ROUNDUP(H40*H43/100,0)</f>
        <v>0</v>
      </c>
      <c r="I46" s="818"/>
      <c r="J46" s="818"/>
      <c r="K46" s="818"/>
      <c r="L46" s="818">
        <f>ROUNDUP(L40*L43/100,0)</f>
        <v>0</v>
      </c>
      <c r="M46" s="818"/>
      <c r="N46" s="818"/>
      <c r="O46" s="818"/>
      <c r="P46" s="818">
        <f>ROUNDUP(P40*P43/100,0)</f>
        <v>0</v>
      </c>
      <c r="Q46" s="818"/>
      <c r="R46" s="818"/>
      <c r="S46" s="818"/>
      <c r="T46" s="818">
        <f>ROUNDUP(T40*T43/100,0)</f>
        <v>0</v>
      </c>
      <c r="U46" s="818"/>
      <c r="V46" s="818"/>
      <c r="W46" s="818"/>
      <c r="X46" s="818">
        <f>ROUNDUP(X40*X43/100,0)</f>
        <v>0</v>
      </c>
      <c r="Y46" s="818"/>
      <c r="Z46" s="818"/>
      <c r="AA46" s="818"/>
      <c r="AB46" s="818">
        <f>ROUNDUP(AB40*AB43/100,0)</f>
        <v>0</v>
      </c>
      <c r="AC46" s="818"/>
      <c r="AD46" s="818"/>
      <c r="AE46" s="818"/>
      <c r="AF46" s="818">
        <f>ROUNDUP(AF40*AF43/100,0)</f>
        <v>0</v>
      </c>
      <c r="AG46" s="818"/>
      <c r="AH46" s="818"/>
      <c r="AI46" s="818"/>
      <c r="AJ46" s="818">
        <f>ROUNDUP(AJ40*AJ43/100,0)</f>
        <v>0</v>
      </c>
      <c r="AK46" s="818"/>
      <c r="AL46" s="818"/>
      <c r="AM46" s="818"/>
      <c r="AN46" s="818">
        <f>ROUNDUP(AN40*AN43/100,0)</f>
        <v>0</v>
      </c>
      <c r="AO46" s="818"/>
      <c r="AP46" s="818"/>
      <c r="AQ46" s="818"/>
    </row>
    <row r="47" spans="1:43" ht="20.100000000000001" customHeight="1">
      <c r="A47" s="829"/>
      <c r="B47" s="829"/>
      <c r="C47" s="829"/>
      <c r="D47" s="818"/>
      <c r="E47" s="818"/>
      <c r="F47" s="818"/>
      <c r="G47" s="818"/>
      <c r="H47" s="818"/>
      <c r="I47" s="818"/>
      <c r="J47" s="818"/>
      <c r="K47" s="818"/>
      <c r="L47" s="818"/>
      <c r="M47" s="818"/>
      <c r="N47" s="818"/>
      <c r="O47" s="818"/>
      <c r="P47" s="818"/>
      <c r="Q47" s="818"/>
      <c r="R47" s="818"/>
      <c r="S47" s="818"/>
      <c r="T47" s="818"/>
      <c r="U47" s="818"/>
      <c r="V47" s="818"/>
      <c r="W47" s="818"/>
      <c r="X47" s="818"/>
      <c r="Y47" s="818"/>
      <c r="Z47" s="818"/>
      <c r="AA47" s="818"/>
      <c r="AB47" s="818"/>
      <c r="AC47" s="818"/>
      <c r="AD47" s="818"/>
      <c r="AE47" s="818"/>
      <c r="AF47" s="818"/>
      <c r="AG47" s="818"/>
      <c r="AH47" s="818"/>
      <c r="AI47" s="818"/>
      <c r="AJ47" s="818"/>
      <c r="AK47" s="818"/>
      <c r="AL47" s="818"/>
      <c r="AM47" s="818"/>
      <c r="AN47" s="818"/>
      <c r="AO47" s="818"/>
      <c r="AP47" s="818"/>
      <c r="AQ47" s="818"/>
    </row>
    <row r="48" spans="1:43" ht="20.100000000000001" customHeight="1">
      <c r="A48" s="829"/>
      <c r="B48" s="829"/>
      <c r="C48" s="829"/>
      <c r="D48" s="818"/>
      <c r="E48" s="818"/>
      <c r="F48" s="818"/>
      <c r="G48" s="818"/>
      <c r="H48" s="818"/>
      <c r="I48" s="818"/>
      <c r="J48" s="818"/>
      <c r="K48" s="818"/>
      <c r="L48" s="818"/>
      <c r="M48" s="818"/>
      <c r="N48" s="818"/>
      <c r="O48" s="818"/>
      <c r="P48" s="818"/>
      <c r="Q48" s="818"/>
      <c r="R48" s="818"/>
      <c r="S48" s="818"/>
      <c r="T48" s="818"/>
      <c r="U48" s="818"/>
      <c r="V48" s="818"/>
      <c r="W48" s="818"/>
      <c r="X48" s="818"/>
      <c r="Y48" s="818"/>
      <c r="Z48" s="818"/>
      <c r="AA48" s="818"/>
      <c r="AB48" s="818"/>
      <c r="AC48" s="818"/>
      <c r="AD48" s="818"/>
      <c r="AE48" s="818"/>
      <c r="AF48" s="818"/>
      <c r="AG48" s="818"/>
      <c r="AH48" s="818"/>
      <c r="AI48" s="818"/>
      <c r="AJ48" s="818"/>
      <c r="AK48" s="818"/>
      <c r="AL48" s="818"/>
      <c r="AM48" s="818"/>
      <c r="AN48" s="818"/>
      <c r="AO48" s="818"/>
      <c r="AP48" s="818"/>
      <c r="AQ48" s="818"/>
    </row>
    <row r="49" spans="1:43" ht="20.100000000000001" customHeight="1">
      <c r="A49" s="829" t="s">
        <v>79</v>
      </c>
      <c r="B49" s="829"/>
      <c r="C49" s="829"/>
      <c r="D49" s="819"/>
      <c r="E49" s="819"/>
      <c r="F49" s="819"/>
      <c r="G49" s="819"/>
      <c r="H49" s="819"/>
      <c r="I49" s="819"/>
      <c r="J49" s="819"/>
      <c r="K49" s="819"/>
      <c r="L49" s="819"/>
      <c r="M49" s="819"/>
      <c r="N49" s="819"/>
      <c r="O49" s="819"/>
      <c r="P49" s="819"/>
      <c r="Q49" s="819"/>
      <c r="R49" s="819"/>
      <c r="S49" s="819"/>
      <c r="T49" s="819"/>
      <c r="U49" s="819"/>
      <c r="V49" s="819"/>
      <c r="W49" s="819"/>
      <c r="X49" s="819"/>
      <c r="Y49" s="819"/>
      <c r="Z49" s="819"/>
      <c r="AA49" s="819"/>
      <c r="AB49" s="819"/>
      <c r="AC49" s="819"/>
      <c r="AD49" s="819"/>
      <c r="AE49" s="819"/>
      <c r="AF49" s="819"/>
      <c r="AG49" s="819"/>
      <c r="AH49" s="819"/>
      <c r="AI49" s="819"/>
      <c r="AJ49" s="820">
        <f>SUM(D46:AQ48)</f>
        <v>0</v>
      </c>
      <c r="AK49" s="821"/>
      <c r="AL49" s="821"/>
      <c r="AM49" s="821"/>
      <c r="AN49" s="821"/>
      <c r="AO49" s="821"/>
      <c r="AP49" s="821"/>
      <c r="AQ49" s="822"/>
    </row>
    <row r="50" spans="1:43" ht="20.100000000000001" customHeight="1">
      <c r="A50" s="829"/>
      <c r="B50" s="829"/>
      <c r="C50" s="829"/>
      <c r="D50" s="819"/>
      <c r="E50" s="819"/>
      <c r="F50" s="819"/>
      <c r="G50" s="819"/>
      <c r="H50" s="819"/>
      <c r="I50" s="819"/>
      <c r="J50" s="819"/>
      <c r="K50" s="819"/>
      <c r="L50" s="819"/>
      <c r="M50" s="819"/>
      <c r="N50" s="819"/>
      <c r="O50" s="819"/>
      <c r="P50" s="819"/>
      <c r="Q50" s="819"/>
      <c r="R50" s="819"/>
      <c r="S50" s="819"/>
      <c r="T50" s="819"/>
      <c r="U50" s="819"/>
      <c r="V50" s="819"/>
      <c r="W50" s="819"/>
      <c r="X50" s="819"/>
      <c r="Y50" s="819"/>
      <c r="Z50" s="819"/>
      <c r="AA50" s="819"/>
      <c r="AB50" s="819"/>
      <c r="AC50" s="819"/>
      <c r="AD50" s="819"/>
      <c r="AE50" s="819"/>
      <c r="AF50" s="819"/>
      <c r="AG50" s="819"/>
      <c r="AH50" s="819"/>
      <c r="AI50" s="819"/>
      <c r="AJ50" s="823"/>
      <c r="AK50" s="824"/>
      <c r="AL50" s="824"/>
      <c r="AM50" s="824"/>
      <c r="AN50" s="824"/>
      <c r="AO50" s="824"/>
      <c r="AP50" s="824"/>
      <c r="AQ50" s="825"/>
    </row>
    <row r="51" spans="1:43" ht="20.100000000000001" customHeight="1">
      <c r="A51" s="829"/>
      <c r="B51" s="829"/>
      <c r="C51" s="829"/>
      <c r="D51" s="819"/>
      <c r="E51" s="819"/>
      <c r="F51" s="819"/>
      <c r="G51" s="819"/>
      <c r="H51" s="819"/>
      <c r="I51" s="819"/>
      <c r="J51" s="819"/>
      <c r="K51" s="819"/>
      <c r="L51" s="819"/>
      <c r="M51" s="819"/>
      <c r="N51" s="819"/>
      <c r="O51" s="819"/>
      <c r="P51" s="819"/>
      <c r="Q51" s="819"/>
      <c r="R51" s="819"/>
      <c r="S51" s="819"/>
      <c r="T51" s="819"/>
      <c r="U51" s="819"/>
      <c r="V51" s="819"/>
      <c r="W51" s="819"/>
      <c r="X51" s="819"/>
      <c r="Y51" s="819"/>
      <c r="Z51" s="819"/>
      <c r="AA51" s="819"/>
      <c r="AB51" s="819"/>
      <c r="AC51" s="819"/>
      <c r="AD51" s="819"/>
      <c r="AE51" s="819"/>
      <c r="AF51" s="819"/>
      <c r="AG51" s="819"/>
      <c r="AH51" s="819"/>
      <c r="AI51" s="819"/>
      <c r="AJ51" s="826"/>
      <c r="AK51" s="827"/>
      <c r="AL51" s="827"/>
      <c r="AM51" s="827"/>
      <c r="AN51" s="827"/>
      <c r="AO51" s="827"/>
      <c r="AP51" s="827"/>
      <c r="AQ51" s="828"/>
    </row>
    <row r="52" spans="1:43" ht="19.5" customHeight="1">
      <c r="A52" s="400" t="s">
        <v>67</v>
      </c>
      <c r="B52" s="400"/>
      <c r="C52" s="400"/>
      <c r="D52" s="233" t="s">
        <v>83</v>
      </c>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3"/>
      <c r="AP52" s="233"/>
      <c r="AQ52" s="233"/>
    </row>
    <row r="53" spans="1:43" ht="19.5" customHeight="1">
      <c r="A53" s="427" t="s">
        <v>68</v>
      </c>
      <c r="B53" s="427"/>
      <c r="C53" s="427"/>
      <c r="D53" s="259" t="s">
        <v>84</v>
      </c>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259"/>
      <c r="AK53" s="259"/>
      <c r="AL53" s="259"/>
      <c r="AM53" s="259"/>
      <c r="AN53" s="259"/>
      <c r="AO53" s="259"/>
      <c r="AP53" s="259"/>
      <c r="AQ53" s="259"/>
    </row>
    <row r="54" spans="1:43" ht="15" customHeight="1"/>
    <row r="55" spans="1:43" ht="15" customHeight="1"/>
    <row r="56" spans="1:43" ht="15" customHeight="1"/>
    <row r="57" spans="1:43" ht="15" customHeight="1"/>
    <row r="58" spans="1:43" ht="15" customHeight="1"/>
    <row r="59" spans="1:43" ht="15" customHeight="1"/>
    <row r="60" spans="1:43" ht="15" customHeight="1"/>
    <row r="61" spans="1:43" ht="15" customHeight="1"/>
    <row r="62" spans="1:43" ht="15" customHeight="1"/>
    <row r="63" spans="1:43" ht="15" customHeight="1"/>
    <row r="64" spans="1:4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sheetData>
  <sheetProtection selectLockedCells="1"/>
  <mergeCells count="194">
    <mergeCell ref="A19:C21"/>
    <mergeCell ref="D19:G21"/>
    <mergeCell ref="H19:K21"/>
    <mergeCell ref="L19:O21"/>
    <mergeCell ref="H13:K15"/>
    <mergeCell ref="D13:G15"/>
    <mergeCell ref="A4:C6"/>
    <mergeCell ref="L4:O6"/>
    <mergeCell ref="A10:C12"/>
    <mergeCell ref="D10:G12"/>
    <mergeCell ref="H10:K12"/>
    <mergeCell ref="L13:O15"/>
    <mergeCell ref="A7:C9"/>
    <mergeCell ref="D7:G9"/>
    <mergeCell ref="H7:K9"/>
    <mergeCell ref="A13:C15"/>
    <mergeCell ref="D16:G18"/>
    <mergeCell ref="L16:O18"/>
    <mergeCell ref="A16:C18"/>
    <mergeCell ref="H16:K18"/>
    <mergeCell ref="L10:O12"/>
    <mergeCell ref="AJ1:AQ1"/>
    <mergeCell ref="AN2:AQ3"/>
    <mergeCell ref="AF2:AI3"/>
    <mergeCell ref="AB2:AE3"/>
    <mergeCell ref="D2:G3"/>
    <mergeCell ref="A1:K1"/>
    <mergeCell ref="H2:K2"/>
    <mergeCell ref="L2:O2"/>
    <mergeCell ref="AN4:AQ6"/>
    <mergeCell ref="AB4:AE6"/>
    <mergeCell ref="AF4:AI6"/>
    <mergeCell ref="D4:G6"/>
    <mergeCell ref="H4:K6"/>
    <mergeCell ref="A2:C3"/>
    <mergeCell ref="P2:S3"/>
    <mergeCell ref="T2:W3"/>
    <mergeCell ref="X2:AA3"/>
    <mergeCell ref="H3:K3"/>
    <mergeCell ref="AN10:AQ12"/>
    <mergeCell ref="AB10:AE12"/>
    <mergeCell ref="AF10:AI12"/>
    <mergeCell ref="L7:O9"/>
    <mergeCell ref="T7:W9"/>
    <mergeCell ref="AN7:AQ9"/>
    <mergeCell ref="AJ2:AM3"/>
    <mergeCell ref="X7:AA9"/>
    <mergeCell ref="AB7:AE9"/>
    <mergeCell ref="AF7:AI9"/>
    <mergeCell ref="AJ7:AM9"/>
    <mergeCell ref="P4:S6"/>
    <mergeCell ref="T4:W6"/>
    <mergeCell ref="X4:AA6"/>
    <mergeCell ref="P7:S9"/>
    <mergeCell ref="AJ4:AM6"/>
    <mergeCell ref="L3:O3"/>
    <mergeCell ref="AJ10:AM12"/>
    <mergeCell ref="P10:S12"/>
    <mergeCell ref="T10:W12"/>
    <mergeCell ref="X10:AA12"/>
    <mergeCell ref="P28:S30"/>
    <mergeCell ref="T28:W30"/>
    <mergeCell ref="X22:AA24"/>
    <mergeCell ref="T25:W27"/>
    <mergeCell ref="X25:AA27"/>
    <mergeCell ref="X28:AA30"/>
    <mergeCell ref="AJ22:AM24"/>
    <mergeCell ref="AN22:AQ24"/>
    <mergeCell ref="AB13:AE15"/>
    <mergeCell ref="P16:S18"/>
    <mergeCell ref="AJ16:AM18"/>
    <mergeCell ref="X16:AA18"/>
    <mergeCell ref="AF16:AI18"/>
    <mergeCell ref="AF13:AI15"/>
    <mergeCell ref="AJ13:AM15"/>
    <mergeCell ref="AN13:AQ15"/>
    <mergeCell ref="AF22:AI24"/>
    <mergeCell ref="AN16:AQ18"/>
    <mergeCell ref="AJ25:AM27"/>
    <mergeCell ref="AN25:AQ27"/>
    <mergeCell ref="P19:S21"/>
    <mergeCell ref="T19:W21"/>
    <mergeCell ref="AB19:AE21"/>
    <mergeCell ref="AF19:AI21"/>
    <mergeCell ref="X19:AA21"/>
    <mergeCell ref="P13:S15"/>
    <mergeCell ref="T13:W15"/>
    <mergeCell ref="T16:W18"/>
    <mergeCell ref="X13:AA15"/>
    <mergeCell ref="AB16:AE18"/>
    <mergeCell ref="AJ19:AM21"/>
    <mergeCell ref="AN19:AQ21"/>
    <mergeCell ref="T22:W24"/>
    <mergeCell ref="AB25:AE27"/>
    <mergeCell ref="AF25:AI27"/>
    <mergeCell ref="AB22:AE24"/>
    <mergeCell ref="P31:S33"/>
    <mergeCell ref="T31:W33"/>
    <mergeCell ref="X31:AA33"/>
    <mergeCell ref="A28:C30"/>
    <mergeCell ref="D28:G30"/>
    <mergeCell ref="A31:C33"/>
    <mergeCell ref="D31:G33"/>
    <mergeCell ref="H31:K33"/>
    <mergeCell ref="L31:O33"/>
    <mergeCell ref="H28:K30"/>
    <mergeCell ref="L28:O30"/>
    <mergeCell ref="A22:C24"/>
    <mergeCell ref="P22:S24"/>
    <mergeCell ref="D22:G24"/>
    <mergeCell ref="H22:K24"/>
    <mergeCell ref="L22:O24"/>
    <mergeCell ref="A25:C27"/>
    <mergeCell ref="D25:G27"/>
    <mergeCell ref="H25:K27"/>
    <mergeCell ref="L25:O27"/>
    <mergeCell ref="P25:S27"/>
    <mergeCell ref="AJ34:AM36"/>
    <mergeCell ref="AN34:AQ36"/>
    <mergeCell ref="AB34:AE36"/>
    <mergeCell ref="AF34:AI36"/>
    <mergeCell ref="AN28:AQ30"/>
    <mergeCell ref="AB28:AE30"/>
    <mergeCell ref="AF28:AI30"/>
    <mergeCell ref="AB31:AE33"/>
    <mergeCell ref="AF31:AI33"/>
    <mergeCell ref="AJ31:AM33"/>
    <mergeCell ref="AN31:AQ33"/>
    <mergeCell ref="AJ28:AM30"/>
    <mergeCell ref="P34:S36"/>
    <mergeCell ref="T34:W36"/>
    <mergeCell ref="P40:S42"/>
    <mergeCell ref="P37:S39"/>
    <mergeCell ref="D34:G36"/>
    <mergeCell ref="H34:K36"/>
    <mergeCell ref="A34:C36"/>
    <mergeCell ref="L34:O36"/>
    <mergeCell ref="X34:AA36"/>
    <mergeCell ref="X40:AA42"/>
    <mergeCell ref="T37:W39"/>
    <mergeCell ref="T40:W42"/>
    <mergeCell ref="X37:AA39"/>
    <mergeCell ref="AN40:AQ42"/>
    <mergeCell ref="A37:C39"/>
    <mergeCell ref="D37:G39"/>
    <mergeCell ref="H37:K39"/>
    <mergeCell ref="L37:O39"/>
    <mergeCell ref="AB40:AE42"/>
    <mergeCell ref="AF40:AI42"/>
    <mergeCell ref="AN37:AQ39"/>
    <mergeCell ref="H40:K42"/>
    <mergeCell ref="L40:O42"/>
    <mergeCell ref="A40:C42"/>
    <mergeCell ref="D40:G42"/>
    <mergeCell ref="AJ40:AM42"/>
    <mergeCell ref="AB37:AE39"/>
    <mergeCell ref="AF37:AI39"/>
    <mergeCell ref="AJ37:AM39"/>
    <mergeCell ref="P43:S45"/>
    <mergeCell ref="A43:C45"/>
    <mergeCell ref="D43:G45"/>
    <mergeCell ref="A46:C48"/>
    <mergeCell ref="D46:G48"/>
    <mergeCell ref="T43:W45"/>
    <mergeCell ref="H49:K51"/>
    <mergeCell ref="L49:O51"/>
    <mergeCell ref="T49:W51"/>
    <mergeCell ref="H43:K45"/>
    <mergeCell ref="L43:O45"/>
    <mergeCell ref="H46:K48"/>
    <mergeCell ref="P49:S51"/>
    <mergeCell ref="A53:C53"/>
    <mergeCell ref="D52:AQ52"/>
    <mergeCell ref="D53:AQ53"/>
    <mergeCell ref="P46:S48"/>
    <mergeCell ref="T46:W48"/>
    <mergeCell ref="X46:AA48"/>
    <mergeCell ref="AN46:AQ48"/>
    <mergeCell ref="A52:C52"/>
    <mergeCell ref="AJ49:AQ51"/>
    <mergeCell ref="A49:C51"/>
    <mergeCell ref="D49:G51"/>
    <mergeCell ref="L46:O48"/>
    <mergeCell ref="AN43:AQ45"/>
    <mergeCell ref="AB46:AE48"/>
    <mergeCell ref="AF46:AI48"/>
    <mergeCell ref="X43:AA45"/>
    <mergeCell ref="AF49:AI51"/>
    <mergeCell ref="AB49:AE51"/>
    <mergeCell ref="X49:AA51"/>
    <mergeCell ref="AJ43:AM45"/>
    <mergeCell ref="AB43:AE45"/>
    <mergeCell ref="AF43:AI45"/>
    <mergeCell ref="AJ46:AM48"/>
  </mergeCells>
  <phoneticPr fontId="2"/>
  <pageMargins left="0.59055118110236227" right="0.59055118110236227" top="0.78740157480314965" bottom="0.78740157480314965" header="0.51181102362204722" footer="0.51181102362204722"/>
  <pageSetup paperSize="12" orientation="portrait" r:id="rId1"/>
  <headerFooter alignWithMargins="0">
    <oddFooter>&amp;C&amp;P/&amp;N&amp;R名取市ＨＰ</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sheetPr>
  <dimension ref="A1:BB60"/>
  <sheetViews>
    <sheetView topLeftCell="A19" workbookViewId="0">
      <selection activeCell="BJ47" sqref="BJ47"/>
    </sheetView>
  </sheetViews>
  <sheetFormatPr defaultRowHeight="13.5"/>
  <cols>
    <col min="1" max="31" width="2.5" style="40" customWidth="1"/>
    <col min="32" max="32" width="2" style="40" customWidth="1"/>
    <col min="33" max="33" width="3.25" style="40" customWidth="1"/>
    <col min="34" max="34" width="2.25" style="40" customWidth="1"/>
    <col min="35" max="36" width="2.5" style="40" customWidth="1"/>
    <col min="37" max="37" width="1.75" style="40" customWidth="1"/>
    <col min="38" max="38" width="2.125" style="40" customWidth="1"/>
    <col min="39" max="79" width="2.5" style="40" customWidth="1"/>
    <col min="80" max="16384" width="9" style="40"/>
  </cols>
  <sheetData>
    <row r="1" spans="1:53" ht="25.5" customHeight="1">
      <c r="O1" s="931" t="s">
        <v>1021</v>
      </c>
      <c r="P1" s="931"/>
      <c r="Q1" s="931"/>
      <c r="R1" s="931"/>
      <c r="S1" s="932">
        <v>6</v>
      </c>
      <c r="T1" s="932"/>
      <c r="U1" s="932"/>
      <c r="V1" s="942" t="s">
        <v>186</v>
      </c>
      <c r="W1" s="942"/>
      <c r="X1" s="942"/>
      <c r="Y1" s="942"/>
      <c r="Z1" s="942"/>
      <c r="AA1" s="942"/>
      <c r="AB1" s="942"/>
      <c r="AC1" s="942"/>
      <c r="AD1" s="942"/>
      <c r="AE1" s="942"/>
      <c r="AF1" s="942"/>
      <c r="AG1" s="942"/>
      <c r="AH1" s="942"/>
      <c r="AI1" s="942"/>
      <c r="AJ1" s="941" t="s">
        <v>187</v>
      </c>
      <c r="AK1" s="941"/>
      <c r="AL1" s="941"/>
      <c r="AM1" s="941"/>
      <c r="AN1" s="941"/>
      <c r="AO1" s="941"/>
      <c r="AP1" s="941"/>
      <c r="AQ1" s="941"/>
      <c r="AR1" s="41"/>
      <c r="AS1" s="41"/>
      <c r="AT1" s="41"/>
      <c r="AU1" s="41"/>
      <c r="AV1" s="41"/>
      <c r="AW1" s="41"/>
      <c r="AX1" s="41"/>
      <c r="AY1" s="41"/>
      <c r="AZ1" s="41"/>
      <c r="BA1" s="41"/>
    </row>
    <row r="2" spans="1:53" ht="13.5" customHeight="1">
      <c r="P2" s="934" t="s">
        <v>85</v>
      </c>
      <c r="Q2" s="934"/>
      <c r="R2" s="934"/>
      <c r="S2" s="933"/>
      <c r="T2" s="933"/>
      <c r="U2" s="933"/>
      <c r="V2" s="933"/>
      <c r="W2" s="933"/>
      <c r="X2" s="933"/>
      <c r="Y2" s="933"/>
      <c r="Z2" s="933"/>
      <c r="AA2" s="933"/>
      <c r="AB2" s="933"/>
      <c r="AC2" s="933"/>
      <c r="AD2" s="933"/>
      <c r="AE2" s="933"/>
      <c r="AF2" s="922" t="s">
        <v>87</v>
      </c>
      <c r="AG2" s="922"/>
      <c r="AH2" s="922"/>
      <c r="AI2" s="923"/>
      <c r="AJ2" s="923"/>
      <c r="AK2" s="923"/>
      <c r="AL2" s="923"/>
      <c r="AM2" s="923"/>
      <c r="AN2" s="923"/>
      <c r="AO2" s="923"/>
      <c r="AP2" s="923"/>
      <c r="AQ2" s="921" t="s">
        <v>90</v>
      </c>
      <c r="AR2" s="922" t="s">
        <v>91</v>
      </c>
      <c r="AS2" s="922"/>
      <c r="AT2" s="922"/>
      <c r="AU2" s="923"/>
      <c r="AV2" s="923"/>
      <c r="AW2" s="923"/>
      <c r="AX2" s="923"/>
      <c r="AY2" s="923"/>
      <c r="AZ2" s="923"/>
      <c r="BA2" s="923"/>
    </row>
    <row r="3" spans="1:53" ht="12" customHeight="1">
      <c r="P3" s="934"/>
      <c r="Q3" s="934"/>
      <c r="R3" s="934"/>
      <c r="S3" s="933"/>
      <c r="T3" s="933"/>
      <c r="U3" s="933"/>
      <c r="V3" s="933"/>
      <c r="W3" s="933"/>
      <c r="X3" s="933"/>
      <c r="Y3" s="933"/>
      <c r="Z3" s="933"/>
      <c r="AA3" s="933"/>
      <c r="AB3" s="933"/>
      <c r="AC3" s="933"/>
      <c r="AD3" s="933"/>
      <c r="AE3" s="933"/>
      <c r="AF3" s="922"/>
      <c r="AG3" s="922"/>
      <c r="AH3" s="922"/>
      <c r="AI3" s="923"/>
      <c r="AJ3" s="923"/>
      <c r="AK3" s="923"/>
      <c r="AL3" s="923"/>
      <c r="AM3" s="923"/>
      <c r="AN3" s="923"/>
      <c r="AO3" s="923"/>
      <c r="AP3" s="923"/>
      <c r="AQ3" s="921"/>
      <c r="AR3" s="922"/>
      <c r="AS3" s="922"/>
      <c r="AT3" s="922"/>
      <c r="AU3" s="923"/>
      <c r="AV3" s="923"/>
      <c r="AW3" s="923"/>
      <c r="AX3" s="923"/>
      <c r="AY3" s="923"/>
      <c r="AZ3" s="923"/>
      <c r="BA3" s="923"/>
    </row>
    <row r="4" spans="1:53" ht="12" customHeight="1">
      <c r="P4" s="934"/>
      <c r="Q4" s="934"/>
      <c r="R4" s="934"/>
      <c r="S4" s="933"/>
      <c r="T4" s="933"/>
      <c r="U4" s="933"/>
      <c r="V4" s="933"/>
      <c r="W4" s="933"/>
      <c r="X4" s="933"/>
      <c r="Y4" s="933"/>
      <c r="Z4" s="933"/>
      <c r="AA4" s="933"/>
      <c r="AB4" s="933"/>
      <c r="AC4" s="933"/>
      <c r="AD4" s="933"/>
      <c r="AE4" s="933"/>
      <c r="AF4" s="922" t="s">
        <v>88</v>
      </c>
      <c r="AG4" s="922"/>
      <c r="AH4" s="922"/>
      <c r="AI4" s="923"/>
      <c r="AJ4" s="923"/>
      <c r="AK4" s="923"/>
      <c r="AL4" s="923"/>
      <c r="AM4" s="923"/>
      <c r="AN4" s="923"/>
      <c r="AO4" s="923"/>
      <c r="AP4" s="923"/>
      <c r="AQ4" s="921"/>
      <c r="AR4" s="922" t="s">
        <v>92</v>
      </c>
      <c r="AS4" s="922"/>
      <c r="AT4" s="922"/>
      <c r="AU4" s="923"/>
      <c r="AV4" s="923"/>
      <c r="AW4" s="923"/>
      <c r="AX4" s="923"/>
      <c r="AY4" s="923"/>
      <c r="AZ4" s="923"/>
      <c r="BA4" s="923"/>
    </row>
    <row r="5" spans="1:53" ht="12" customHeight="1">
      <c r="P5" s="934" t="s">
        <v>86</v>
      </c>
      <c r="Q5" s="934"/>
      <c r="R5" s="934"/>
      <c r="S5" s="933"/>
      <c r="T5" s="933"/>
      <c r="U5" s="933"/>
      <c r="V5" s="933"/>
      <c r="W5" s="933"/>
      <c r="X5" s="933"/>
      <c r="Y5" s="933"/>
      <c r="Z5" s="933"/>
      <c r="AA5" s="933"/>
      <c r="AB5" s="933"/>
      <c r="AC5" s="933"/>
      <c r="AD5" s="933"/>
      <c r="AE5" s="933"/>
      <c r="AF5" s="922"/>
      <c r="AG5" s="922"/>
      <c r="AH5" s="922"/>
      <c r="AI5" s="923"/>
      <c r="AJ5" s="923"/>
      <c r="AK5" s="923"/>
      <c r="AL5" s="923"/>
      <c r="AM5" s="923"/>
      <c r="AN5" s="923"/>
      <c r="AO5" s="923"/>
      <c r="AP5" s="923"/>
      <c r="AQ5" s="921"/>
      <c r="AR5" s="922"/>
      <c r="AS5" s="922"/>
      <c r="AT5" s="922"/>
      <c r="AU5" s="923"/>
      <c r="AV5" s="923"/>
      <c r="AW5" s="923"/>
      <c r="AX5" s="923"/>
      <c r="AY5" s="923"/>
      <c r="AZ5" s="923"/>
      <c r="BA5" s="923"/>
    </row>
    <row r="6" spans="1:53" ht="12" customHeight="1">
      <c r="P6" s="934"/>
      <c r="Q6" s="934"/>
      <c r="R6" s="934"/>
      <c r="S6" s="933"/>
      <c r="T6" s="933"/>
      <c r="U6" s="933"/>
      <c r="V6" s="933"/>
      <c r="W6" s="933"/>
      <c r="X6" s="933"/>
      <c r="Y6" s="933"/>
      <c r="Z6" s="933"/>
      <c r="AA6" s="933"/>
      <c r="AB6" s="933"/>
      <c r="AC6" s="933"/>
      <c r="AD6" s="933"/>
      <c r="AE6" s="933"/>
      <c r="AF6" s="920" t="s">
        <v>89</v>
      </c>
      <c r="AG6" s="920"/>
      <c r="AH6" s="920"/>
      <c r="AI6" s="935"/>
      <c r="AJ6" s="936"/>
      <c r="AK6" s="936"/>
      <c r="AL6" s="936"/>
      <c r="AM6" s="936"/>
      <c r="AN6" s="936"/>
      <c r="AO6" s="936"/>
      <c r="AP6" s="937"/>
      <c r="AQ6" s="921"/>
      <c r="AR6" s="920" t="s">
        <v>89</v>
      </c>
      <c r="AS6" s="920"/>
      <c r="AT6" s="920"/>
      <c r="AU6" s="923"/>
      <c r="AV6" s="923"/>
      <c r="AW6" s="923"/>
      <c r="AX6" s="923"/>
      <c r="AY6" s="923"/>
      <c r="AZ6" s="923"/>
      <c r="BA6" s="923"/>
    </row>
    <row r="7" spans="1:53" ht="12" customHeight="1">
      <c r="P7" s="934"/>
      <c r="Q7" s="934"/>
      <c r="R7" s="934"/>
      <c r="S7" s="933"/>
      <c r="T7" s="933"/>
      <c r="U7" s="933"/>
      <c r="V7" s="933"/>
      <c r="W7" s="933"/>
      <c r="X7" s="933"/>
      <c r="Y7" s="933"/>
      <c r="Z7" s="933"/>
      <c r="AA7" s="933"/>
      <c r="AB7" s="933"/>
      <c r="AC7" s="933"/>
      <c r="AD7" s="933"/>
      <c r="AE7" s="933"/>
      <c r="AF7" s="920"/>
      <c r="AG7" s="920"/>
      <c r="AH7" s="920"/>
      <c r="AI7" s="938"/>
      <c r="AJ7" s="939"/>
      <c r="AK7" s="939"/>
      <c r="AL7" s="939"/>
      <c r="AM7" s="939"/>
      <c r="AN7" s="939"/>
      <c r="AO7" s="939"/>
      <c r="AP7" s="940"/>
      <c r="AQ7" s="921"/>
      <c r="AR7" s="920"/>
      <c r="AS7" s="920"/>
      <c r="AT7" s="920"/>
      <c r="AU7" s="923"/>
      <c r="AV7" s="923"/>
      <c r="AW7" s="923"/>
      <c r="AX7" s="923"/>
      <c r="AY7" s="923"/>
      <c r="AZ7" s="923"/>
      <c r="BA7" s="923"/>
    </row>
    <row r="8" spans="1:53" ht="12" customHeight="1"/>
    <row r="9" spans="1:53" ht="15" customHeight="1">
      <c r="N9" s="42" t="s">
        <v>124</v>
      </c>
      <c r="O9" s="110"/>
      <c r="P9" s="42" t="s">
        <v>169</v>
      </c>
      <c r="Q9" s="110"/>
      <c r="R9" s="42" t="s">
        <v>78</v>
      </c>
      <c r="S9" s="110"/>
      <c r="T9" s="42" t="s">
        <v>125</v>
      </c>
      <c r="U9" s="42"/>
      <c r="V9" s="42" t="s">
        <v>126</v>
      </c>
      <c r="W9" s="110"/>
      <c r="X9" s="42" t="s">
        <v>66</v>
      </c>
      <c r="Y9" s="110"/>
      <c r="Z9" s="42" t="s">
        <v>78</v>
      </c>
      <c r="AA9" s="110"/>
      <c r="AB9" s="42" t="s">
        <v>125</v>
      </c>
      <c r="AD9" s="275" t="s">
        <v>175</v>
      </c>
      <c r="AE9" s="275"/>
      <c r="AF9" s="275"/>
      <c r="AG9" s="275"/>
      <c r="AH9" s="275"/>
      <c r="AI9" s="275"/>
      <c r="AJ9" s="275"/>
      <c r="AK9" s="275"/>
      <c r="AL9" s="275"/>
      <c r="AM9" s="275"/>
    </row>
    <row r="10" spans="1:53" ht="10.5" customHeight="1">
      <c r="A10" s="934" t="s">
        <v>982</v>
      </c>
      <c r="B10" s="934"/>
      <c r="C10" s="934"/>
      <c r="D10" s="934"/>
      <c r="E10" s="934"/>
      <c r="F10" s="934"/>
      <c r="G10" s="934"/>
      <c r="H10" s="934"/>
      <c r="I10" s="1039" t="s">
        <v>93</v>
      </c>
      <c r="J10" s="1040"/>
      <c r="K10" s="1040"/>
      <c r="L10" s="1040"/>
      <c r="M10" s="1040"/>
      <c r="N10" s="1041"/>
      <c r="O10" s="934" t="s">
        <v>982</v>
      </c>
      <c r="P10" s="934"/>
      <c r="Q10" s="934"/>
      <c r="R10" s="934"/>
      <c r="S10" s="934"/>
      <c r="T10" s="934"/>
      <c r="U10" s="934"/>
      <c r="V10" s="934"/>
      <c r="W10" s="1039" t="s">
        <v>93</v>
      </c>
      <c r="X10" s="1040"/>
      <c r="Y10" s="1040"/>
      <c r="Z10" s="1040"/>
      <c r="AA10" s="1040"/>
      <c r="AB10" s="1041"/>
      <c r="AD10" s="986" t="s">
        <v>170</v>
      </c>
      <c r="AE10" s="986"/>
      <c r="AF10" s="986"/>
      <c r="AG10" s="986"/>
      <c r="AH10" s="986"/>
      <c r="AI10" s="986"/>
      <c r="AJ10" s="925" t="s">
        <v>171</v>
      </c>
      <c r="AK10" s="926"/>
      <c r="AL10" s="927"/>
      <c r="AM10" s="909" t="s">
        <v>172</v>
      </c>
      <c r="AN10" s="909"/>
      <c r="AO10" s="909"/>
      <c r="AP10" s="909"/>
      <c r="AQ10" s="909"/>
      <c r="AR10" s="909" t="s">
        <v>983</v>
      </c>
      <c r="AS10" s="909"/>
      <c r="AT10" s="909"/>
      <c r="AU10" s="909"/>
      <c r="AV10" s="909"/>
      <c r="AW10" s="909" t="s">
        <v>174</v>
      </c>
      <c r="AX10" s="909"/>
      <c r="AY10" s="909"/>
      <c r="AZ10" s="909"/>
      <c r="BA10" s="909"/>
    </row>
    <row r="11" spans="1:53" ht="10.5" customHeight="1">
      <c r="A11" s="1042" t="s">
        <v>101</v>
      </c>
      <c r="B11" s="1057" t="s">
        <v>986</v>
      </c>
      <c r="C11" s="1057"/>
      <c r="D11" s="1057"/>
      <c r="E11" s="1057"/>
      <c r="F11" s="1057"/>
      <c r="G11" s="1057"/>
      <c r="H11" s="943" t="s">
        <v>127</v>
      </c>
      <c r="I11" s="956">
        <f>IF(収支内訳書作成明細書!H5&gt;0,収支内訳書作成明細書!H5,0)</f>
        <v>0</v>
      </c>
      <c r="J11" s="957"/>
      <c r="K11" s="957"/>
      <c r="L11" s="957"/>
      <c r="M11" s="957"/>
      <c r="N11" s="945" t="s">
        <v>997</v>
      </c>
      <c r="O11" s="1017" t="s">
        <v>102</v>
      </c>
      <c r="P11" s="1017" t="s">
        <v>105</v>
      </c>
      <c r="Q11" s="987" t="s">
        <v>27</v>
      </c>
      <c r="R11" s="987"/>
      <c r="S11" s="987"/>
      <c r="T11" s="987"/>
      <c r="U11" s="988"/>
      <c r="V11" s="943" t="s">
        <v>128</v>
      </c>
      <c r="W11" s="956">
        <f>IF(収支内訳書作成明細書!H77&gt;0,収支内訳書作成明細書!H77,0)</f>
        <v>0</v>
      </c>
      <c r="X11" s="957"/>
      <c r="Y11" s="957"/>
      <c r="Z11" s="957"/>
      <c r="AA11" s="957"/>
      <c r="AB11" s="945" t="s">
        <v>997</v>
      </c>
      <c r="AD11" s="986"/>
      <c r="AE11" s="986"/>
      <c r="AF11" s="986"/>
      <c r="AG11" s="986"/>
      <c r="AH11" s="986"/>
      <c r="AI11" s="986"/>
      <c r="AJ11" s="928"/>
      <c r="AK11" s="929"/>
      <c r="AL11" s="930"/>
      <c r="AM11" s="909" t="s">
        <v>173</v>
      </c>
      <c r="AN11" s="909"/>
      <c r="AO11" s="909"/>
      <c r="AP11" s="909"/>
      <c r="AQ11" s="909"/>
      <c r="AR11" s="909"/>
      <c r="AS11" s="909"/>
      <c r="AT11" s="909"/>
      <c r="AU11" s="909"/>
      <c r="AV11" s="909"/>
      <c r="AW11" s="909"/>
      <c r="AX11" s="909"/>
      <c r="AY11" s="909"/>
      <c r="AZ11" s="909"/>
      <c r="BA11" s="909"/>
    </row>
    <row r="12" spans="1:53" ht="10.5" customHeight="1">
      <c r="A12" s="1042"/>
      <c r="B12" s="1058"/>
      <c r="C12" s="1058"/>
      <c r="D12" s="1058"/>
      <c r="E12" s="1058"/>
      <c r="F12" s="1058"/>
      <c r="G12" s="1058"/>
      <c r="H12" s="944"/>
      <c r="I12" s="958"/>
      <c r="J12" s="959"/>
      <c r="K12" s="959"/>
      <c r="L12" s="959"/>
      <c r="M12" s="959"/>
      <c r="N12" s="946"/>
      <c r="O12" s="1018"/>
      <c r="P12" s="1018"/>
      <c r="Q12" s="989"/>
      <c r="R12" s="989"/>
      <c r="S12" s="989"/>
      <c r="T12" s="989"/>
      <c r="U12" s="990"/>
      <c r="V12" s="944"/>
      <c r="W12" s="958"/>
      <c r="X12" s="959"/>
      <c r="Y12" s="959"/>
      <c r="Z12" s="959"/>
      <c r="AA12" s="959"/>
      <c r="AB12" s="946"/>
      <c r="AD12" s="924"/>
      <c r="AE12" s="924"/>
      <c r="AF12" s="924"/>
      <c r="AG12" s="924"/>
      <c r="AH12" s="924"/>
      <c r="AI12" s="924"/>
      <c r="AJ12" s="947" t="s">
        <v>181</v>
      </c>
      <c r="AK12" s="948"/>
      <c r="AL12" s="949"/>
      <c r="AM12" s="888"/>
      <c r="AN12" s="889"/>
      <c r="AO12" s="889"/>
      <c r="AP12" s="889"/>
      <c r="AQ12" s="890"/>
      <c r="AR12" s="888"/>
      <c r="AS12" s="889"/>
      <c r="AT12" s="889"/>
      <c r="AU12" s="889"/>
      <c r="AV12" s="890"/>
      <c r="AW12" s="888"/>
      <c r="AX12" s="889"/>
      <c r="AY12" s="889"/>
      <c r="AZ12" s="889"/>
      <c r="BA12" s="890"/>
    </row>
    <row r="13" spans="1:53" ht="10.5" customHeight="1">
      <c r="A13" s="1042"/>
      <c r="B13" s="1026" t="s">
        <v>987</v>
      </c>
      <c r="C13" s="1027"/>
      <c r="D13" s="1027"/>
      <c r="E13" s="1027"/>
      <c r="F13" s="987" t="s">
        <v>93</v>
      </c>
      <c r="G13" s="988"/>
      <c r="H13" s="943" t="s">
        <v>129</v>
      </c>
      <c r="I13" s="956">
        <f>IF(収支内訳書作成明細書!H11&gt;0,収支内訳書作成明細書!H11,0)</f>
        <v>0</v>
      </c>
      <c r="J13" s="957"/>
      <c r="K13" s="957"/>
      <c r="L13" s="957"/>
      <c r="M13" s="957"/>
      <c r="N13" s="945" t="s">
        <v>997</v>
      </c>
      <c r="O13" s="1018"/>
      <c r="P13" s="1018"/>
      <c r="Q13" s="987" t="s">
        <v>111</v>
      </c>
      <c r="R13" s="987"/>
      <c r="S13" s="987"/>
      <c r="T13" s="987"/>
      <c r="U13" s="988"/>
      <c r="V13" s="943" t="s">
        <v>130</v>
      </c>
      <c r="W13" s="956">
        <f>IF(動力光熱費!AJ49&gt;0,動力光熱費!AJ49,0)</f>
        <v>0</v>
      </c>
      <c r="X13" s="957"/>
      <c r="Y13" s="957"/>
      <c r="Z13" s="957"/>
      <c r="AA13" s="957"/>
      <c r="AB13" s="945" t="s">
        <v>997</v>
      </c>
      <c r="AD13" s="924"/>
      <c r="AE13" s="924"/>
      <c r="AF13" s="924"/>
      <c r="AG13" s="924"/>
      <c r="AH13" s="924"/>
      <c r="AI13" s="924"/>
      <c r="AJ13" s="950"/>
      <c r="AK13" s="951"/>
      <c r="AL13" s="952"/>
      <c r="AM13" s="894"/>
      <c r="AN13" s="895"/>
      <c r="AO13" s="895"/>
      <c r="AP13" s="895"/>
      <c r="AQ13" s="896"/>
      <c r="AR13" s="891"/>
      <c r="AS13" s="892"/>
      <c r="AT13" s="892"/>
      <c r="AU13" s="892"/>
      <c r="AV13" s="893"/>
      <c r="AW13" s="891"/>
      <c r="AX13" s="892"/>
      <c r="AY13" s="892"/>
      <c r="AZ13" s="892"/>
      <c r="BA13" s="893"/>
    </row>
    <row r="14" spans="1:53" ht="10.5" customHeight="1">
      <c r="A14" s="1042"/>
      <c r="B14" s="1051" t="s">
        <v>988</v>
      </c>
      <c r="C14" s="1052"/>
      <c r="D14" s="1052"/>
      <c r="E14" s="1052"/>
      <c r="F14" s="1037"/>
      <c r="G14" s="1038"/>
      <c r="H14" s="944"/>
      <c r="I14" s="958"/>
      <c r="J14" s="959"/>
      <c r="K14" s="959"/>
      <c r="L14" s="959"/>
      <c r="M14" s="959"/>
      <c r="N14" s="946"/>
      <c r="O14" s="1018"/>
      <c r="P14" s="1018"/>
      <c r="Q14" s="989"/>
      <c r="R14" s="989"/>
      <c r="S14" s="989"/>
      <c r="T14" s="989"/>
      <c r="U14" s="990"/>
      <c r="V14" s="944"/>
      <c r="W14" s="958"/>
      <c r="X14" s="959"/>
      <c r="Y14" s="959"/>
      <c r="Z14" s="959"/>
      <c r="AA14" s="959"/>
      <c r="AB14" s="946"/>
      <c r="AD14" s="924"/>
      <c r="AE14" s="924"/>
      <c r="AF14" s="924"/>
      <c r="AG14" s="924"/>
      <c r="AH14" s="924"/>
      <c r="AI14" s="924"/>
      <c r="AJ14" s="950"/>
      <c r="AK14" s="951"/>
      <c r="AL14" s="952"/>
      <c r="AM14" s="887"/>
      <c r="AN14" s="887"/>
      <c r="AO14" s="887"/>
      <c r="AP14" s="887"/>
      <c r="AQ14" s="887"/>
      <c r="AR14" s="891"/>
      <c r="AS14" s="892"/>
      <c r="AT14" s="892"/>
      <c r="AU14" s="892"/>
      <c r="AV14" s="893"/>
      <c r="AW14" s="891"/>
      <c r="AX14" s="892"/>
      <c r="AY14" s="892"/>
      <c r="AZ14" s="892"/>
      <c r="BA14" s="893"/>
    </row>
    <row r="15" spans="1:53" ht="10.5" customHeight="1">
      <c r="A15" s="1042"/>
      <c r="B15" s="1057" t="s">
        <v>1000</v>
      </c>
      <c r="C15" s="1057"/>
      <c r="D15" s="1057"/>
      <c r="E15" s="1057"/>
      <c r="F15" s="1057"/>
      <c r="G15" s="1057"/>
      <c r="H15" s="943" t="s">
        <v>131</v>
      </c>
      <c r="I15" s="956">
        <f>IF(収支内訳書作成明細書!H18&gt;0,収支内訳書作成明細書!H18,0)</f>
        <v>0</v>
      </c>
      <c r="J15" s="957"/>
      <c r="K15" s="957"/>
      <c r="L15" s="957"/>
      <c r="M15" s="957"/>
      <c r="N15" s="945" t="s">
        <v>997</v>
      </c>
      <c r="O15" s="1018"/>
      <c r="P15" s="1018"/>
      <c r="Q15" s="987" t="s">
        <v>33</v>
      </c>
      <c r="R15" s="987"/>
      <c r="S15" s="987"/>
      <c r="T15" s="987"/>
      <c r="U15" s="988"/>
      <c r="V15" s="943" t="s">
        <v>132</v>
      </c>
      <c r="W15" s="956">
        <f>IF(収支内訳書作成明細書!H85&gt;0,収支内訳書作成明細書!H85,0)</f>
        <v>0</v>
      </c>
      <c r="X15" s="957"/>
      <c r="Y15" s="957"/>
      <c r="Z15" s="957"/>
      <c r="AA15" s="957"/>
      <c r="AB15" s="945" t="s">
        <v>997</v>
      </c>
      <c r="AD15" s="924"/>
      <c r="AE15" s="924"/>
      <c r="AF15" s="924"/>
      <c r="AG15" s="924"/>
      <c r="AH15" s="924"/>
      <c r="AI15" s="924"/>
      <c r="AJ15" s="953"/>
      <c r="AK15" s="954"/>
      <c r="AL15" s="955"/>
      <c r="AM15" s="887"/>
      <c r="AN15" s="887"/>
      <c r="AO15" s="887"/>
      <c r="AP15" s="887"/>
      <c r="AQ15" s="887"/>
      <c r="AR15" s="894"/>
      <c r="AS15" s="895"/>
      <c r="AT15" s="895"/>
      <c r="AU15" s="895"/>
      <c r="AV15" s="896"/>
      <c r="AW15" s="894"/>
      <c r="AX15" s="895"/>
      <c r="AY15" s="895"/>
      <c r="AZ15" s="895"/>
      <c r="BA15" s="896"/>
    </row>
    <row r="16" spans="1:53" ht="10.5" customHeight="1">
      <c r="A16" s="1042"/>
      <c r="B16" s="1058"/>
      <c r="C16" s="1058"/>
      <c r="D16" s="1058"/>
      <c r="E16" s="1058"/>
      <c r="F16" s="1058"/>
      <c r="G16" s="1058"/>
      <c r="H16" s="944"/>
      <c r="I16" s="958"/>
      <c r="J16" s="959"/>
      <c r="K16" s="959"/>
      <c r="L16" s="959"/>
      <c r="M16" s="959"/>
      <c r="N16" s="946"/>
      <c r="O16" s="1018"/>
      <c r="P16" s="1018"/>
      <c r="Q16" s="989"/>
      <c r="R16" s="989"/>
      <c r="S16" s="989"/>
      <c r="T16" s="989"/>
      <c r="U16" s="990"/>
      <c r="V16" s="944"/>
      <c r="W16" s="958"/>
      <c r="X16" s="959"/>
      <c r="Y16" s="959"/>
      <c r="Z16" s="959"/>
      <c r="AA16" s="959"/>
      <c r="AB16" s="946"/>
      <c r="AD16" s="924"/>
      <c r="AE16" s="924"/>
      <c r="AF16" s="924"/>
      <c r="AG16" s="924"/>
      <c r="AH16" s="924"/>
      <c r="AI16" s="924"/>
      <c r="AJ16" s="973"/>
      <c r="AK16" s="974"/>
      <c r="AL16" s="975"/>
      <c r="AM16" s="887"/>
      <c r="AN16" s="887"/>
      <c r="AO16" s="887"/>
      <c r="AP16" s="887"/>
      <c r="AQ16" s="887"/>
      <c r="AR16" s="887"/>
      <c r="AS16" s="887"/>
      <c r="AT16" s="887"/>
      <c r="AU16" s="887"/>
      <c r="AV16" s="887"/>
      <c r="AW16" s="887"/>
      <c r="AX16" s="887"/>
      <c r="AY16" s="887"/>
      <c r="AZ16" s="887"/>
      <c r="BA16" s="887"/>
    </row>
    <row r="17" spans="1:53" ht="10.5" customHeight="1">
      <c r="A17" s="1042"/>
      <c r="B17" s="1000" t="s">
        <v>94</v>
      </c>
      <c r="C17" s="1001"/>
      <c r="D17" s="1001"/>
      <c r="E17" s="1001"/>
      <c r="F17" s="1001"/>
      <c r="G17" s="1002"/>
      <c r="H17" s="943" t="s">
        <v>133</v>
      </c>
      <c r="I17" s="956">
        <f>IF((収支内訳書作成明細書!H5+収支内訳書作成明細書!H11+収支内訳書作成明細書!H18)&gt;0,SUM(I11:M16),0)</f>
        <v>0</v>
      </c>
      <c r="J17" s="957"/>
      <c r="K17" s="957"/>
      <c r="L17" s="957"/>
      <c r="M17" s="957"/>
      <c r="N17" s="945" t="s">
        <v>997</v>
      </c>
      <c r="O17" s="1018"/>
      <c r="P17" s="1018"/>
      <c r="Q17" s="987" t="s">
        <v>35</v>
      </c>
      <c r="R17" s="987"/>
      <c r="S17" s="987"/>
      <c r="T17" s="987"/>
      <c r="U17" s="988"/>
      <c r="V17" s="943" t="s">
        <v>134</v>
      </c>
      <c r="W17" s="956">
        <f>IF(収支内訳書作成明細書!H88&gt;0,収支内訳書作成明細書!H88,0)</f>
        <v>0</v>
      </c>
      <c r="X17" s="957"/>
      <c r="Y17" s="957"/>
      <c r="Z17" s="957"/>
      <c r="AA17" s="957"/>
      <c r="AB17" s="945" t="s">
        <v>997</v>
      </c>
      <c r="AD17" s="924"/>
      <c r="AE17" s="924"/>
      <c r="AF17" s="924"/>
      <c r="AG17" s="924"/>
      <c r="AH17" s="924"/>
      <c r="AI17" s="924"/>
      <c r="AJ17" s="976"/>
      <c r="AK17" s="977"/>
      <c r="AL17" s="978"/>
      <c r="AM17" s="887"/>
      <c r="AN17" s="887"/>
      <c r="AO17" s="887"/>
      <c r="AP17" s="887"/>
      <c r="AQ17" s="887"/>
      <c r="AR17" s="887"/>
      <c r="AS17" s="887"/>
      <c r="AT17" s="887"/>
      <c r="AU17" s="887"/>
      <c r="AV17" s="887"/>
      <c r="AW17" s="887"/>
      <c r="AX17" s="887"/>
      <c r="AY17" s="887"/>
      <c r="AZ17" s="887"/>
      <c r="BA17" s="887"/>
    </row>
    <row r="18" spans="1:53" ht="10.5" customHeight="1">
      <c r="A18" s="1042"/>
      <c r="B18" s="1062" t="s">
        <v>95</v>
      </c>
      <c r="C18" s="1063"/>
      <c r="D18" s="1063"/>
      <c r="E18" s="1063"/>
      <c r="F18" s="1063"/>
      <c r="G18" s="1064"/>
      <c r="H18" s="944"/>
      <c r="I18" s="958"/>
      <c r="J18" s="959"/>
      <c r="K18" s="959"/>
      <c r="L18" s="959"/>
      <c r="M18" s="959"/>
      <c r="N18" s="946"/>
      <c r="O18" s="1018"/>
      <c r="P18" s="1018"/>
      <c r="Q18" s="989"/>
      <c r="R18" s="989"/>
      <c r="S18" s="989"/>
      <c r="T18" s="989"/>
      <c r="U18" s="990"/>
      <c r="V18" s="944"/>
      <c r="W18" s="958"/>
      <c r="X18" s="959"/>
      <c r="Y18" s="959"/>
      <c r="Z18" s="959"/>
      <c r="AA18" s="959"/>
      <c r="AB18" s="946"/>
      <c r="AD18" s="924"/>
      <c r="AE18" s="924"/>
      <c r="AF18" s="924"/>
      <c r="AG18" s="924"/>
      <c r="AH18" s="924"/>
      <c r="AI18" s="924"/>
      <c r="AJ18" s="976"/>
      <c r="AK18" s="977"/>
      <c r="AL18" s="978"/>
      <c r="AM18" s="887"/>
      <c r="AN18" s="887"/>
      <c r="AO18" s="887"/>
      <c r="AP18" s="887"/>
      <c r="AQ18" s="887"/>
      <c r="AR18" s="887"/>
      <c r="AS18" s="887"/>
      <c r="AT18" s="887"/>
      <c r="AU18" s="887"/>
      <c r="AV18" s="887"/>
      <c r="AW18" s="887"/>
      <c r="AX18" s="887"/>
      <c r="AY18" s="887"/>
      <c r="AZ18" s="887"/>
      <c r="BA18" s="887"/>
    </row>
    <row r="19" spans="1:53" ht="10.5" customHeight="1">
      <c r="A19" s="1042"/>
      <c r="B19" s="1012" t="s">
        <v>96</v>
      </c>
      <c r="C19" s="1013"/>
      <c r="D19" s="1013"/>
      <c r="E19" s="1013"/>
      <c r="F19" s="1039" t="s">
        <v>98</v>
      </c>
      <c r="G19" s="1041"/>
      <c r="H19" s="943" t="s">
        <v>135</v>
      </c>
      <c r="I19" s="960"/>
      <c r="J19" s="961"/>
      <c r="K19" s="961"/>
      <c r="L19" s="961"/>
      <c r="M19" s="961"/>
      <c r="N19" s="945" t="s">
        <v>997</v>
      </c>
      <c r="O19" s="1018"/>
      <c r="P19" s="1018"/>
      <c r="Q19" s="1020" t="s">
        <v>112</v>
      </c>
      <c r="R19" s="1021"/>
      <c r="S19" s="1021"/>
      <c r="T19" s="1021"/>
      <c r="U19" s="1022"/>
      <c r="V19" s="943" t="s">
        <v>136</v>
      </c>
      <c r="W19" s="956">
        <f>IF(収支内訳書作成明細書!H93&gt;0,収支内訳書作成明細書!H93,0)</f>
        <v>0</v>
      </c>
      <c r="X19" s="957"/>
      <c r="Y19" s="957"/>
      <c r="Z19" s="957"/>
      <c r="AA19" s="957"/>
      <c r="AB19" s="945" t="s">
        <v>997</v>
      </c>
      <c r="AD19" s="924"/>
      <c r="AE19" s="924"/>
      <c r="AF19" s="924"/>
      <c r="AG19" s="924"/>
      <c r="AH19" s="924"/>
      <c r="AI19" s="924"/>
      <c r="AJ19" s="979"/>
      <c r="AK19" s="980"/>
      <c r="AL19" s="981"/>
      <c r="AM19" s="887"/>
      <c r="AN19" s="887"/>
      <c r="AO19" s="887"/>
      <c r="AP19" s="887"/>
      <c r="AQ19" s="887"/>
      <c r="AR19" s="887"/>
      <c r="AS19" s="887"/>
      <c r="AT19" s="887"/>
      <c r="AU19" s="887"/>
      <c r="AV19" s="887"/>
      <c r="AW19" s="887"/>
      <c r="AX19" s="887"/>
      <c r="AY19" s="887"/>
      <c r="AZ19" s="887"/>
      <c r="BA19" s="887"/>
    </row>
    <row r="20" spans="1:53" ht="10.5" customHeight="1">
      <c r="A20" s="1042"/>
      <c r="B20" s="1049"/>
      <c r="C20" s="1050"/>
      <c r="D20" s="1050"/>
      <c r="E20" s="1050"/>
      <c r="F20" s="1039"/>
      <c r="G20" s="1041"/>
      <c r="H20" s="944"/>
      <c r="I20" s="962"/>
      <c r="J20" s="963"/>
      <c r="K20" s="963"/>
      <c r="L20" s="963"/>
      <c r="M20" s="963"/>
      <c r="N20" s="946"/>
      <c r="O20" s="1018"/>
      <c r="P20" s="1018"/>
      <c r="Q20" s="1023"/>
      <c r="R20" s="1024"/>
      <c r="S20" s="1024"/>
      <c r="T20" s="1024"/>
      <c r="U20" s="1025"/>
      <c r="V20" s="944"/>
      <c r="W20" s="958"/>
      <c r="X20" s="959"/>
      <c r="Y20" s="959"/>
      <c r="Z20" s="959"/>
      <c r="AA20" s="959"/>
      <c r="AB20" s="946"/>
      <c r="AD20" s="964" t="s">
        <v>287</v>
      </c>
      <c r="AE20" s="965"/>
      <c r="AF20" s="965"/>
      <c r="AG20" s="970"/>
      <c r="AH20" s="991" t="s">
        <v>288</v>
      </c>
      <c r="AI20" s="992"/>
      <c r="AJ20" s="973"/>
      <c r="AK20" s="974"/>
      <c r="AL20" s="975"/>
      <c r="AM20" s="887"/>
      <c r="AN20" s="887"/>
      <c r="AO20" s="887"/>
      <c r="AP20" s="887"/>
      <c r="AQ20" s="887"/>
      <c r="AR20" s="887"/>
      <c r="AS20" s="887"/>
      <c r="AT20" s="887"/>
      <c r="AU20" s="887"/>
      <c r="AV20" s="887"/>
      <c r="AW20" s="887"/>
      <c r="AX20" s="887"/>
      <c r="AY20" s="887"/>
      <c r="AZ20" s="887"/>
      <c r="BA20" s="887"/>
    </row>
    <row r="21" spans="1:53" ht="10.5" customHeight="1">
      <c r="A21" s="1042"/>
      <c r="B21" s="1049" t="s">
        <v>97</v>
      </c>
      <c r="C21" s="1050"/>
      <c r="D21" s="1050"/>
      <c r="E21" s="1050"/>
      <c r="F21" s="1039" t="s">
        <v>99</v>
      </c>
      <c r="G21" s="1041"/>
      <c r="H21" s="943" t="s">
        <v>137</v>
      </c>
      <c r="I21" s="960"/>
      <c r="J21" s="961"/>
      <c r="K21" s="961"/>
      <c r="L21" s="961"/>
      <c r="M21" s="961"/>
      <c r="N21" s="945" t="s">
        <v>997</v>
      </c>
      <c r="O21" s="1018"/>
      <c r="P21" s="1018"/>
      <c r="Q21" s="987" t="s">
        <v>113</v>
      </c>
      <c r="R21" s="987"/>
      <c r="S21" s="987"/>
      <c r="T21" s="987"/>
      <c r="U21" s="988"/>
      <c r="V21" s="943" t="s">
        <v>138</v>
      </c>
      <c r="W21" s="956">
        <f>IF(収支内訳書作成明細書!H97&gt;0,収支内訳書作成明細書!H97,0)</f>
        <v>0</v>
      </c>
      <c r="X21" s="957"/>
      <c r="Y21" s="957"/>
      <c r="Z21" s="957"/>
      <c r="AA21" s="957"/>
      <c r="AB21" s="945" t="s">
        <v>997</v>
      </c>
      <c r="AD21" s="966"/>
      <c r="AE21" s="967"/>
      <c r="AF21" s="967"/>
      <c r="AG21" s="971"/>
      <c r="AH21" s="993"/>
      <c r="AI21" s="994"/>
      <c r="AJ21" s="976"/>
      <c r="AK21" s="977"/>
      <c r="AL21" s="978"/>
      <c r="AM21" s="887"/>
      <c r="AN21" s="887"/>
      <c r="AO21" s="887"/>
      <c r="AP21" s="887"/>
      <c r="AQ21" s="887"/>
      <c r="AR21" s="887"/>
      <c r="AS21" s="887"/>
      <c r="AT21" s="887"/>
      <c r="AU21" s="887"/>
      <c r="AV21" s="887"/>
      <c r="AW21" s="887"/>
      <c r="AX21" s="887"/>
      <c r="AY21" s="887"/>
      <c r="AZ21" s="887"/>
      <c r="BA21" s="887"/>
    </row>
    <row r="22" spans="1:53" ht="10.5" customHeight="1">
      <c r="A22" s="1042"/>
      <c r="B22" s="1046"/>
      <c r="C22" s="1047"/>
      <c r="D22" s="1047"/>
      <c r="E22" s="1047"/>
      <c r="F22" s="1039"/>
      <c r="G22" s="1041"/>
      <c r="H22" s="944"/>
      <c r="I22" s="962"/>
      <c r="J22" s="963"/>
      <c r="K22" s="963"/>
      <c r="L22" s="963"/>
      <c r="M22" s="963"/>
      <c r="N22" s="946"/>
      <c r="O22" s="1018"/>
      <c r="P22" s="1018"/>
      <c r="Q22" s="989"/>
      <c r="R22" s="989"/>
      <c r="S22" s="989"/>
      <c r="T22" s="989"/>
      <c r="U22" s="990"/>
      <c r="V22" s="944"/>
      <c r="W22" s="958"/>
      <c r="X22" s="959"/>
      <c r="Y22" s="959"/>
      <c r="Z22" s="959"/>
      <c r="AA22" s="959"/>
      <c r="AB22" s="946"/>
      <c r="AD22" s="966"/>
      <c r="AE22" s="967"/>
      <c r="AF22" s="967"/>
      <c r="AG22" s="971"/>
      <c r="AH22" s="993"/>
      <c r="AI22" s="994"/>
      <c r="AJ22" s="976"/>
      <c r="AK22" s="977"/>
      <c r="AL22" s="978"/>
      <c r="AM22" s="887"/>
      <c r="AN22" s="887"/>
      <c r="AO22" s="887"/>
      <c r="AP22" s="887"/>
      <c r="AQ22" s="887"/>
      <c r="AR22" s="887"/>
      <c r="AS22" s="887"/>
      <c r="AT22" s="887"/>
      <c r="AU22" s="887"/>
      <c r="AV22" s="887"/>
      <c r="AW22" s="887"/>
      <c r="AX22" s="887"/>
      <c r="AY22" s="887"/>
      <c r="AZ22" s="887"/>
      <c r="BA22" s="887"/>
    </row>
    <row r="23" spans="1:53" ht="10.5" customHeight="1">
      <c r="A23" s="1042"/>
      <c r="B23" s="1012" t="s">
        <v>100</v>
      </c>
      <c r="C23" s="1013"/>
      <c r="D23" s="1013"/>
      <c r="E23" s="1013"/>
      <c r="F23" s="1013"/>
      <c r="G23" s="1014"/>
      <c r="H23" s="943" t="s">
        <v>139</v>
      </c>
      <c r="I23" s="956">
        <f>IF((収支内訳書作成明細書!H5+収支内訳書作成明細書!H11+収支内訳書作成明細書!H18)&gt;0,SUM(I11:M16)+I19-I21,0)</f>
        <v>0</v>
      </c>
      <c r="J23" s="957"/>
      <c r="K23" s="957"/>
      <c r="L23" s="957"/>
      <c r="M23" s="957"/>
      <c r="N23" s="945" t="s">
        <v>997</v>
      </c>
      <c r="O23" s="1018"/>
      <c r="P23" s="1018"/>
      <c r="Q23" s="982"/>
      <c r="R23" s="982"/>
      <c r="S23" s="982"/>
      <c r="T23" s="982"/>
      <c r="U23" s="983"/>
      <c r="V23" s="998" t="s">
        <v>140</v>
      </c>
      <c r="W23" s="960"/>
      <c r="X23" s="961"/>
      <c r="Y23" s="961"/>
      <c r="Z23" s="961"/>
      <c r="AA23" s="961"/>
      <c r="AB23" s="945" t="s">
        <v>997</v>
      </c>
      <c r="AD23" s="968"/>
      <c r="AE23" s="969"/>
      <c r="AF23" s="969"/>
      <c r="AG23" s="972"/>
      <c r="AH23" s="995"/>
      <c r="AI23" s="996"/>
      <c r="AJ23" s="979"/>
      <c r="AK23" s="980"/>
      <c r="AL23" s="981"/>
      <c r="AM23" s="887"/>
      <c r="AN23" s="887"/>
      <c r="AO23" s="887"/>
      <c r="AP23" s="887"/>
      <c r="AQ23" s="887"/>
      <c r="AR23" s="887"/>
      <c r="AS23" s="887"/>
      <c r="AT23" s="887"/>
      <c r="AU23" s="887"/>
      <c r="AV23" s="887"/>
      <c r="AW23" s="887"/>
      <c r="AX23" s="887"/>
      <c r="AY23" s="887"/>
      <c r="AZ23" s="887"/>
      <c r="BA23" s="887"/>
    </row>
    <row r="24" spans="1:53" ht="10.5" customHeight="1">
      <c r="A24" s="1042"/>
      <c r="B24" s="1046" t="s">
        <v>141</v>
      </c>
      <c r="C24" s="1047"/>
      <c r="D24" s="1047"/>
      <c r="E24" s="1047"/>
      <c r="F24" s="1047"/>
      <c r="G24" s="1048"/>
      <c r="H24" s="944"/>
      <c r="I24" s="958"/>
      <c r="J24" s="959"/>
      <c r="K24" s="959"/>
      <c r="L24" s="959"/>
      <c r="M24" s="959"/>
      <c r="N24" s="946"/>
      <c r="O24" s="1018"/>
      <c r="P24" s="1018"/>
      <c r="Q24" s="984"/>
      <c r="R24" s="984"/>
      <c r="S24" s="984"/>
      <c r="T24" s="984"/>
      <c r="U24" s="985"/>
      <c r="V24" s="999"/>
      <c r="W24" s="962"/>
      <c r="X24" s="963"/>
      <c r="Y24" s="963"/>
      <c r="Z24" s="963"/>
      <c r="AA24" s="963"/>
      <c r="AB24" s="946"/>
      <c r="AD24" s="986" t="s">
        <v>100</v>
      </c>
      <c r="AE24" s="986"/>
      <c r="AF24" s="986"/>
      <c r="AG24" s="986"/>
      <c r="AH24" s="986"/>
      <c r="AI24" s="986"/>
      <c r="AJ24" s="911">
        <f>SUM(AJ12:AK23)</f>
        <v>0</v>
      </c>
      <c r="AK24" s="912"/>
      <c r="AL24" s="913"/>
      <c r="AM24" s="899">
        <f>AM12+AM16+AM20</f>
        <v>0</v>
      </c>
      <c r="AN24" s="900"/>
      <c r="AO24" s="900"/>
      <c r="AP24" s="900"/>
      <c r="AQ24" s="901"/>
      <c r="AR24" s="899">
        <f>SUM(AR12:AV23)</f>
        <v>0</v>
      </c>
      <c r="AS24" s="900"/>
      <c r="AT24" s="900"/>
      <c r="AU24" s="900"/>
      <c r="AV24" s="901"/>
      <c r="AW24" s="899">
        <f>SUM(AW12:BA23)</f>
        <v>0</v>
      </c>
      <c r="AX24" s="900"/>
      <c r="AY24" s="900"/>
      <c r="AZ24" s="900"/>
      <c r="BA24" s="901"/>
    </row>
    <row r="25" spans="1:53" ht="10.5" customHeight="1">
      <c r="A25" s="1042" t="s">
        <v>102</v>
      </c>
      <c r="B25" s="1057" t="s">
        <v>1006</v>
      </c>
      <c r="C25" s="1057"/>
      <c r="D25" s="1057"/>
      <c r="E25" s="1057"/>
      <c r="F25" s="1057"/>
      <c r="G25" s="1057"/>
      <c r="H25" s="943" t="s">
        <v>142</v>
      </c>
      <c r="I25" s="956">
        <f>IF(収支内訳書作成明細書!H24&gt;0,収支内訳書作成明細書!H24,0)</f>
        <v>0</v>
      </c>
      <c r="J25" s="957"/>
      <c r="K25" s="957"/>
      <c r="L25" s="957"/>
      <c r="M25" s="957"/>
      <c r="N25" s="945" t="s">
        <v>997</v>
      </c>
      <c r="O25" s="1018"/>
      <c r="P25" s="1018"/>
      <c r="Q25" s="982"/>
      <c r="R25" s="982"/>
      <c r="S25" s="982"/>
      <c r="T25" s="982"/>
      <c r="U25" s="983"/>
      <c r="V25" s="998" t="s">
        <v>143</v>
      </c>
      <c r="W25" s="960"/>
      <c r="X25" s="961"/>
      <c r="Y25" s="961"/>
      <c r="Z25" s="961"/>
      <c r="AA25" s="961"/>
      <c r="AB25" s="945" t="s">
        <v>997</v>
      </c>
      <c r="AD25" s="986"/>
      <c r="AE25" s="986"/>
      <c r="AF25" s="986"/>
      <c r="AG25" s="986"/>
      <c r="AH25" s="986"/>
      <c r="AI25" s="986"/>
      <c r="AJ25" s="914"/>
      <c r="AK25" s="915"/>
      <c r="AL25" s="916"/>
      <c r="AM25" s="905"/>
      <c r="AN25" s="906"/>
      <c r="AO25" s="906"/>
      <c r="AP25" s="906"/>
      <c r="AQ25" s="907"/>
      <c r="AR25" s="902"/>
      <c r="AS25" s="903"/>
      <c r="AT25" s="903"/>
      <c r="AU25" s="903"/>
      <c r="AV25" s="904"/>
      <c r="AW25" s="902"/>
      <c r="AX25" s="903"/>
      <c r="AY25" s="903"/>
      <c r="AZ25" s="903"/>
      <c r="BA25" s="904"/>
    </row>
    <row r="26" spans="1:53" ht="10.5" customHeight="1">
      <c r="A26" s="1042"/>
      <c r="B26" s="1058"/>
      <c r="C26" s="1058"/>
      <c r="D26" s="1058"/>
      <c r="E26" s="1058"/>
      <c r="F26" s="1058"/>
      <c r="G26" s="1058"/>
      <c r="H26" s="944"/>
      <c r="I26" s="958"/>
      <c r="J26" s="959"/>
      <c r="K26" s="959"/>
      <c r="L26" s="959"/>
      <c r="M26" s="959"/>
      <c r="N26" s="946"/>
      <c r="O26" s="1018"/>
      <c r="P26" s="1018"/>
      <c r="Q26" s="984"/>
      <c r="R26" s="984"/>
      <c r="S26" s="984"/>
      <c r="T26" s="984"/>
      <c r="U26" s="985"/>
      <c r="V26" s="999"/>
      <c r="W26" s="962"/>
      <c r="X26" s="963"/>
      <c r="Y26" s="963"/>
      <c r="Z26" s="963"/>
      <c r="AA26" s="963"/>
      <c r="AB26" s="946"/>
      <c r="AD26" s="986"/>
      <c r="AE26" s="986"/>
      <c r="AF26" s="986"/>
      <c r="AG26" s="986"/>
      <c r="AH26" s="986"/>
      <c r="AI26" s="986"/>
      <c r="AJ26" s="914"/>
      <c r="AK26" s="915"/>
      <c r="AL26" s="916"/>
      <c r="AM26" s="899">
        <f>AM14+AM18+AM22</f>
        <v>0</v>
      </c>
      <c r="AN26" s="900"/>
      <c r="AO26" s="900"/>
      <c r="AP26" s="900"/>
      <c r="AQ26" s="901"/>
      <c r="AR26" s="902"/>
      <c r="AS26" s="903"/>
      <c r="AT26" s="903"/>
      <c r="AU26" s="903"/>
      <c r="AV26" s="904"/>
      <c r="AW26" s="902"/>
      <c r="AX26" s="903"/>
      <c r="AY26" s="903"/>
      <c r="AZ26" s="903"/>
      <c r="BA26" s="904"/>
    </row>
    <row r="27" spans="1:53" ht="10.5" customHeight="1">
      <c r="A27" s="1042"/>
      <c r="B27" s="1057" t="s">
        <v>1011</v>
      </c>
      <c r="C27" s="1057"/>
      <c r="D27" s="1057"/>
      <c r="E27" s="1057"/>
      <c r="F27" s="1057"/>
      <c r="G27" s="1057"/>
      <c r="H27" s="943" t="s">
        <v>144</v>
      </c>
      <c r="I27" s="956">
        <f>IF(収支内訳書作成明細書!H29&gt;0,収支内訳書作成明細書!H29,0)</f>
        <v>0</v>
      </c>
      <c r="J27" s="957"/>
      <c r="K27" s="957"/>
      <c r="L27" s="957"/>
      <c r="M27" s="957"/>
      <c r="N27" s="945" t="s">
        <v>997</v>
      </c>
      <c r="O27" s="1018"/>
      <c r="P27" s="1018"/>
      <c r="Q27" s="982"/>
      <c r="R27" s="982"/>
      <c r="S27" s="982"/>
      <c r="T27" s="982"/>
      <c r="U27" s="983"/>
      <c r="V27" s="998" t="s">
        <v>145</v>
      </c>
      <c r="W27" s="960"/>
      <c r="X27" s="961"/>
      <c r="Y27" s="961"/>
      <c r="Z27" s="961"/>
      <c r="AA27" s="961"/>
      <c r="AB27" s="945" t="s">
        <v>997</v>
      </c>
      <c r="AD27" s="986"/>
      <c r="AE27" s="986"/>
      <c r="AF27" s="986"/>
      <c r="AG27" s="986"/>
      <c r="AH27" s="986"/>
      <c r="AI27" s="986"/>
      <c r="AJ27" s="917"/>
      <c r="AK27" s="918"/>
      <c r="AL27" s="919"/>
      <c r="AM27" s="905"/>
      <c r="AN27" s="906"/>
      <c r="AO27" s="906"/>
      <c r="AP27" s="906"/>
      <c r="AQ27" s="907"/>
      <c r="AR27" s="905"/>
      <c r="AS27" s="906"/>
      <c r="AT27" s="906"/>
      <c r="AU27" s="906"/>
      <c r="AV27" s="907"/>
      <c r="AW27" s="905"/>
      <c r="AX27" s="906"/>
      <c r="AY27" s="906"/>
      <c r="AZ27" s="906"/>
      <c r="BA27" s="907"/>
    </row>
    <row r="28" spans="1:53" ht="10.5" customHeight="1">
      <c r="A28" s="1042"/>
      <c r="B28" s="1058"/>
      <c r="C28" s="1058"/>
      <c r="D28" s="1058"/>
      <c r="E28" s="1058"/>
      <c r="F28" s="1058"/>
      <c r="G28" s="1058"/>
      <c r="H28" s="944"/>
      <c r="I28" s="958"/>
      <c r="J28" s="959"/>
      <c r="K28" s="959"/>
      <c r="L28" s="959"/>
      <c r="M28" s="959"/>
      <c r="N28" s="946"/>
      <c r="O28" s="1018"/>
      <c r="P28" s="1018"/>
      <c r="Q28" s="984"/>
      <c r="R28" s="984"/>
      <c r="S28" s="984"/>
      <c r="T28" s="984"/>
      <c r="U28" s="985"/>
      <c r="V28" s="999"/>
      <c r="W28" s="962"/>
      <c r="X28" s="963"/>
      <c r="Y28" s="963"/>
      <c r="Z28" s="963"/>
      <c r="AA28" s="963"/>
      <c r="AB28" s="946"/>
    </row>
    <row r="29" spans="1:53" ht="10.5" customHeight="1">
      <c r="A29" s="1042"/>
      <c r="B29" s="1057" t="s">
        <v>51</v>
      </c>
      <c r="C29" s="1057"/>
      <c r="D29" s="1057"/>
      <c r="E29" s="1057"/>
      <c r="F29" s="1057"/>
      <c r="G29" s="1057"/>
      <c r="H29" s="943" t="s">
        <v>146</v>
      </c>
      <c r="I29" s="956">
        <f>IF('収支計算書（裏面）'!AP26&gt;0,'収支計算書（裏面）'!AP26,0)</f>
        <v>0</v>
      </c>
      <c r="J29" s="957"/>
      <c r="K29" s="957"/>
      <c r="L29" s="957"/>
      <c r="M29" s="957"/>
      <c r="N29" s="945" t="s">
        <v>997</v>
      </c>
      <c r="O29" s="1018"/>
      <c r="P29" s="1018"/>
      <c r="Q29" s="982"/>
      <c r="R29" s="982"/>
      <c r="S29" s="982"/>
      <c r="T29" s="982"/>
      <c r="U29" s="983"/>
      <c r="V29" s="998" t="s">
        <v>147</v>
      </c>
      <c r="W29" s="960"/>
      <c r="X29" s="961"/>
      <c r="Y29" s="961"/>
      <c r="Z29" s="961"/>
      <c r="AA29" s="961"/>
      <c r="AB29" s="945" t="s">
        <v>997</v>
      </c>
      <c r="AD29" s="425" t="s">
        <v>176</v>
      </c>
      <c r="AE29" s="425"/>
      <c r="AF29" s="425"/>
      <c r="AG29" s="425"/>
      <c r="AH29" s="425"/>
      <c r="AI29" s="425"/>
      <c r="AJ29" s="425"/>
      <c r="AK29" s="425"/>
      <c r="AL29" s="425"/>
      <c r="AM29" s="425"/>
    </row>
    <row r="30" spans="1:53" ht="10.5" customHeight="1">
      <c r="A30" s="1042"/>
      <c r="B30" s="1058"/>
      <c r="C30" s="1058"/>
      <c r="D30" s="1058"/>
      <c r="E30" s="1058"/>
      <c r="F30" s="1058"/>
      <c r="G30" s="1058"/>
      <c r="H30" s="944"/>
      <c r="I30" s="958"/>
      <c r="J30" s="959"/>
      <c r="K30" s="959"/>
      <c r="L30" s="959"/>
      <c r="M30" s="959"/>
      <c r="N30" s="946"/>
      <c r="O30" s="1018"/>
      <c r="P30" s="1018"/>
      <c r="Q30" s="984"/>
      <c r="R30" s="984"/>
      <c r="S30" s="984"/>
      <c r="T30" s="984"/>
      <c r="U30" s="985"/>
      <c r="V30" s="999"/>
      <c r="W30" s="962"/>
      <c r="X30" s="963"/>
      <c r="Y30" s="963"/>
      <c r="Z30" s="963"/>
      <c r="AA30" s="963"/>
      <c r="AB30" s="946"/>
      <c r="AD30" s="425"/>
      <c r="AE30" s="425"/>
      <c r="AF30" s="425"/>
      <c r="AG30" s="425"/>
      <c r="AH30" s="425"/>
      <c r="AI30" s="425"/>
      <c r="AJ30" s="425"/>
      <c r="AK30" s="425"/>
      <c r="AL30" s="425"/>
      <c r="AM30" s="425"/>
    </row>
    <row r="31" spans="1:53" ht="10.5" customHeight="1">
      <c r="A31" s="1042"/>
      <c r="B31" s="1057" t="s">
        <v>103</v>
      </c>
      <c r="C31" s="1057"/>
      <c r="D31" s="1057"/>
      <c r="E31" s="1057"/>
      <c r="F31" s="1057"/>
      <c r="G31" s="1057"/>
      <c r="H31" s="943" t="s">
        <v>148</v>
      </c>
      <c r="I31" s="1053">
        <f>収支内訳書作成明細書!H34</f>
        <v>0</v>
      </c>
      <c r="J31" s="1054"/>
      <c r="K31" s="1054"/>
      <c r="L31" s="1054"/>
      <c r="M31" s="1054"/>
      <c r="N31" s="945" t="s">
        <v>997</v>
      </c>
      <c r="O31" s="1018"/>
      <c r="P31" s="1018"/>
      <c r="Q31" s="987" t="s">
        <v>114</v>
      </c>
      <c r="R31" s="987"/>
      <c r="S31" s="987"/>
      <c r="T31" s="987"/>
      <c r="U31" s="988"/>
      <c r="V31" s="943" t="s">
        <v>149</v>
      </c>
      <c r="W31" s="956">
        <f>IF(収支内訳書作成明細書!H101&gt;0,収支内訳書作成明細書!H101,0)</f>
        <v>0</v>
      </c>
      <c r="X31" s="957"/>
      <c r="Y31" s="957"/>
      <c r="Z31" s="957"/>
      <c r="AA31" s="957"/>
      <c r="AB31" s="945" t="s">
        <v>997</v>
      </c>
      <c r="AD31" s="909" t="s">
        <v>182</v>
      </c>
      <c r="AE31" s="909"/>
      <c r="AF31" s="909"/>
      <c r="AG31" s="909"/>
      <c r="AH31" s="909"/>
      <c r="AI31" s="909"/>
      <c r="AJ31" s="909"/>
      <c r="AK31" s="909"/>
      <c r="AL31" s="909"/>
      <c r="AM31" s="909"/>
      <c r="AN31" s="910" t="s">
        <v>183</v>
      </c>
      <c r="AO31" s="910"/>
      <c r="AP31" s="910"/>
      <c r="AQ31" s="910"/>
      <c r="AR31" s="908" t="s">
        <v>184</v>
      </c>
      <c r="AS31" s="908"/>
      <c r="AT31" s="908"/>
      <c r="AU31" s="908"/>
      <c r="AV31" s="909" t="s">
        <v>1007</v>
      </c>
      <c r="AW31" s="909"/>
      <c r="AX31" s="909"/>
      <c r="AY31" s="909"/>
      <c r="AZ31" s="909"/>
      <c r="BA31" s="909"/>
    </row>
    <row r="32" spans="1:53" ht="10.5" customHeight="1">
      <c r="A32" s="1042"/>
      <c r="B32" s="1058"/>
      <c r="C32" s="1058"/>
      <c r="D32" s="1058"/>
      <c r="E32" s="1058"/>
      <c r="F32" s="1058"/>
      <c r="G32" s="1058"/>
      <c r="H32" s="944"/>
      <c r="I32" s="1055"/>
      <c r="J32" s="1056"/>
      <c r="K32" s="1056"/>
      <c r="L32" s="1056"/>
      <c r="M32" s="1056"/>
      <c r="N32" s="946"/>
      <c r="O32" s="1018"/>
      <c r="P32" s="1018"/>
      <c r="Q32" s="989"/>
      <c r="R32" s="989"/>
      <c r="S32" s="989"/>
      <c r="T32" s="989"/>
      <c r="U32" s="990"/>
      <c r="V32" s="944"/>
      <c r="W32" s="958"/>
      <c r="X32" s="959"/>
      <c r="Y32" s="959"/>
      <c r="Z32" s="959"/>
      <c r="AA32" s="959"/>
      <c r="AB32" s="946"/>
      <c r="AD32" s="909"/>
      <c r="AE32" s="909"/>
      <c r="AF32" s="909"/>
      <c r="AG32" s="909"/>
      <c r="AH32" s="909"/>
      <c r="AI32" s="909"/>
      <c r="AJ32" s="909"/>
      <c r="AK32" s="909"/>
      <c r="AL32" s="909"/>
      <c r="AM32" s="909"/>
      <c r="AN32" s="910"/>
      <c r="AO32" s="910"/>
      <c r="AP32" s="910"/>
      <c r="AQ32" s="910"/>
      <c r="AR32" s="908"/>
      <c r="AS32" s="908"/>
      <c r="AT32" s="908"/>
      <c r="AU32" s="908"/>
      <c r="AV32" s="909"/>
      <c r="AW32" s="909"/>
      <c r="AX32" s="909"/>
      <c r="AY32" s="909"/>
      <c r="AZ32" s="909"/>
      <c r="BA32" s="909"/>
    </row>
    <row r="33" spans="1:53" ht="10.5" customHeight="1">
      <c r="A33" s="1042"/>
      <c r="B33" s="1057" t="s">
        <v>104</v>
      </c>
      <c r="C33" s="1057"/>
      <c r="D33" s="1057"/>
      <c r="E33" s="1057"/>
      <c r="F33" s="1057"/>
      <c r="G33" s="1057"/>
      <c r="H33" s="943" t="s">
        <v>150</v>
      </c>
      <c r="I33" s="956">
        <f>IF(収支内訳書作成明細書!H38&gt;0,収支内訳書作成明細書!H38,0)</f>
        <v>0</v>
      </c>
      <c r="J33" s="957"/>
      <c r="K33" s="957"/>
      <c r="L33" s="957"/>
      <c r="M33" s="957"/>
      <c r="N33" s="945" t="s">
        <v>997</v>
      </c>
      <c r="O33" s="1018"/>
      <c r="P33" s="1018"/>
      <c r="Q33" s="1006" t="s">
        <v>115</v>
      </c>
      <c r="R33" s="1007"/>
      <c r="S33" s="1007"/>
      <c r="T33" s="769" t="s">
        <v>98</v>
      </c>
      <c r="U33" s="771"/>
      <c r="V33" s="943" t="s">
        <v>151</v>
      </c>
      <c r="W33" s="960"/>
      <c r="X33" s="961"/>
      <c r="Y33" s="961"/>
      <c r="Z33" s="961"/>
      <c r="AA33" s="961"/>
      <c r="AB33" s="945" t="s">
        <v>997</v>
      </c>
      <c r="AD33" s="757"/>
      <c r="AE33" s="757"/>
      <c r="AF33" s="757"/>
      <c r="AG33" s="757"/>
      <c r="AH33" s="757"/>
      <c r="AI33" s="757"/>
      <c r="AJ33" s="757"/>
      <c r="AK33" s="757"/>
      <c r="AL33" s="757"/>
      <c r="AM33" s="757"/>
      <c r="AN33" s="757"/>
      <c r="AO33" s="757"/>
      <c r="AP33" s="757"/>
      <c r="AQ33" s="757"/>
      <c r="AR33" s="897"/>
      <c r="AS33" s="897"/>
      <c r="AT33" s="897"/>
      <c r="AU33" s="897"/>
      <c r="AV33" s="898"/>
      <c r="AW33" s="898"/>
      <c r="AX33" s="898"/>
      <c r="AY33" s="898"/>
      <c r="AZ33" s="898"/>
      <c r="BA33" s="898"/>
    </row>
    <row r="34" spans="1:53" ht="10.5" customHeight="1">
      <c r="A34" s="1042"/>
      <c r="B34" s="1058"/>
      <c r="C34" s="1058"/>
      <c r="D34" s="1058"/>
      <c r="E34" s="1058"/>
      <c r="F34" s="1058"/>
      <c r="G34" s="1058"/>
      <c r="H34" s="944"/>
      <c r="I34" s="958"/>
      <c r="J34" s="959"/>
      <c r="K34" s="959"/>
      <c r="L34" s="959"/>
      <c r="M34" s="959"/>
      <c r="N34" s="946"/>
      <c r="O34" s="1018"/>
      <c r="P34" s="1018"/>
      <c r="Q34" s="1008"/>
      <c r="R34" s="1009"/>
      <c r="S34" s="1009"/>
      <c r="T34" s="772"/>
      <c r="U34" s="774"/>
      <c r="V34" s="944"/>
      <c r="W34" s="962"/>
      <c r="X34" s="963"/>
      <c r="Y34" s="963"/>
      <c r="Z34" s="963"/>
      <c r="AA34" s="963"/>
      <c r="AB34" s="946"/>
      <c r="AD34" s="757"/>
      <c r="AE34" s="757"/>
      <c r="AF34" s="757"/>
      <c r="AG34" s="757"/>
      <c r="AH34" s="757"/>
      <c r="AI34" s="757"/>
      <c r="AJ34" s="757"/>
      <c r="AK34" s="757"/>
      <c r="AL34" s="757"/>
      <c r="AM34" s="757"/>
      <c r="AN34" s="757"/>
      <c r="AO34" s="757"/>
      <c r="AP34" s="757"/>
      <c r="AQ34" s="757"/>
      <c r="AR34" s="897"/>
      <c r="AS34" s="897"/>
      <c r="AT34" s="897"/>
      <c r="AU34" s="897"/>
      <c r="AV34" s="898"/>
      <c r="AW34" s="898"/>
      <c r="AX34" s="898"/>
      <c r="AY34" s="898"/>
      <c r="AZ34" s="898"/>
      <c r="BA34" s="898"/>
    </row>
    <row r="35" spans="1:53" ht="10.5" customHeight="1">
      <c r="A35" s="1042"/>
      <c r="B35" s="1059" t="s">
        <v>105</v>
      </c>
      <c r="C35" s="1035" t="s">
        <v>0</v>
      </c>
      <c r="D35" s="987"/>
      <c r="E35" s="987"/>
      <c r="F35" s="987"/>
      <c r="G35" s="988"/>
      <c r="H35" s="943" t="s">
        <v>152</v>
      </c>
      <c r="I35" s="956">
        <f>IF(収支内訳書作成明細書!H43&gt;0,収支内訳書作成明細書!H43,0)</f>
        <v>0</v>
      </c>
      <c r="J35" s="957"/>
      <c r="K35" s="957"/>
      <c r="L35" s="957"/>
      <c r="M35" s="957"/>
      <c r="N35" s="945" t="s">
        <v>997</v>
      </c>
      <c r="O35" s="1018"/>
      <c r="P35" s="1018"/>
      <c r="Q35" s="1008"/>
      <c r="R35" s="1009"/>
      <c r="S35" s="1009"/>
      <c r="T35" s="769" t="s">
        <v>99</v>
      </c>
      <c r="U35" s="771"/>
      <c r="V35" s="943" t="s">
        <v>153</v>
      </c>
      <c r="W35" s="960"/>
      <c r="X35" s="961"/>
      <c r="Y35" s="961"/>
      <c r="Z35" s="961"/>
      <c r="AA35" s="961"/>
      <c r="AB35" s="945" t="s">
        <v>997</v>
      </c>
      <c r="AD35" s="757"/>
      <c r="AE35" s="757"/>
      <c r="AF35" s="757"/>
      <c r="AG35" s="757"/>
      <c r="AH35" s="757"/>
      <c r="AI35" s="757"/>
      <c r="AJ35" s="757"/>
      <c r="AK35" s="757"/>
      <c r="AL35" s="757"/>
      <c r="AM35" s="757"/>
      <c r="AN35" s="757"/>
      <c r="AO35" s="757"/>
      <c r="AP35" s="757"/>
      <c r="AQ35" s="757"/>
      <c r="AR35" s="757"/>
      <c r="AS35" s="757"/>
      <c r="AT35" s="757"/>
      <c r="AU35" s="757"/>
      <c r="AV35" s="757"/>
      <c r="AW35" s="757"/>
      <c r="AX35" s="757"/>
      <c r="AY35" s="757"/>
      <c r="AZ35" s="757"/>
      <c r="BA35" s="757"/>
    </row>
    <row r="36" spans="1:53" ht="10.5" customHeight="1">
      <c r="A36" s="1042"/>
      <c r="B36" s="1060"/>
      <c r="C36" s="1036"/>
      <c r="D36" s="1037"/>
      <c r="E36" s="1037"/>
      <c r="F36" s="1037"/>
      <c r="G36" s="1038"/>
      <c r="H36" s="944"/>
      <c r="I36" s="958"/>
      <c r="J36" s="959"/>
      <c r="K36" s="959"/>
      <c r="L36" s="959"/>
      <c r="M36" s="959"/>
      <c r="N36" s="946"/>
      <c r="O36" s="1018"/>
      <c r="P36" s="1018"/>
      <c r="Q36" s="1010"/>
      <c r="R36" s="1011"/>
      <c r="S36" s="1011"/>
      <c r="T36" s="772"/>
      <c r="U36" s="774"/>
      <c r="V36" s="944"/>
      <c r="W36" s="962"/>
      <c r="X36" s="963"/>
      <c r="Y36" s="963"/>
      <c r="Z36" s="963"/>
      <c r="AA36" s="963"/>
      <c r="AB36" s="946"/>
      <c r="AD36" s="757"/>
      <c r="AE36" s="757"/>
      <c r="AF36" s="757"/>
      <c r="AG36" s="757"/>
      <c r="AH36" s="757"/>
      <c r="AI36" s="757"/>
      <c r="AJ36" s="757"/>
      <c r="AK36" s="757"/>
      <c r="AL36" s="757"/>
      <c r="AM36" s="757"/>
      <c r="AN36" s="757"/>
      <c r="AO36" s="757"/>
      <c r="AP36" s="757"/>
      <c r="AQ36" s="757"/>
      <c r="AR36" s="757"/>
      <c r="AS36" s="757"/>
      <c r="AT36" s="757"/>
      <c r="AU36" s="757"/>
      <c r="AV36" s="757"/>
      <c r="AW36" s="757"/>
      <c r="AX36" s="757"/>
      <c r="AY36" s="757"/>
      <c r="AZ36" s="757"/>
      <c r="BA36" s="757"/>
    </row>
    <row r="37" spans="1:53" ht="10.5" customHeight="1">
      <c r="A37" s="1042"/>
      <c r="B37" s="1060"/>
      <c r="C37" s="1035" t="s">
        <v>8</v>
      </c>
      <c r="D37" s="987"/>
      <c r="E37" s="987"/>
      <c r="F37" s="987"/>
      <c r="G37" s="988"/>
      <c r="H37" s="943" t="s">
        <v>154</v>
      </c>
      <c r="I37" s="956">
        <f>IF(収支内訳書作成明細書!H48&gt;0,収支内訳書作成明細書!H48,0)</f>
        <v>0</v>
      </c>
      <c r="J37" s="957"/>
      <c r="K37" s="957"/>
      <c r="L37" s="957"/>
      <c r="M37" s="957"/>
      <c r="N37" s="945" t="s">
        <v>997</v>
      </c>
      <c r="O37" s="1018"/>
      <c r="P37" s="1018"/>
      <c r="Q37" s="461" t="s">
        <v>116</v>
      </c>
      <c r="R37" s="462"/>
      <c r="S37" s="462"/>
      <c r="T37" s="462"/>
      <c r="U37" s="463"/>
      <c r="V37" s="943" t="s">
        <v>155</v>
      </c>
      <c r="W37" s="960">
        <f>IF('収支計算書（裏面）'!T35&gt;0,'収支計算書（裏面）'!T35,0)</f>
        <v>0</v>
      </c>
      <c r="X37" s="961"/>
      <c r="Y37" s="961"/>
      <c r="Z37" s="961"/>
      <c r="AA37" s="961"/>
      <c r="AB37" s="945" t="s">
        <v>997</v>
      </c>
    </row>
    <row r="38" spans="1:53" ht="10.5" customHeight="1">
      <c r="A38" s="1042"/>
      <c r="B38" s="1060"/>
      <c r="C38" s="1036"/>
      <c r="D38" s="1037"/>
      <c r="E38" s="1037"/>
      <c r="F38" s="1037"/>
      <c r="G38" s="1038"/>
      <c r="H38" s="944"/>
      <c r="I38" s="958"/>
      <c r="J38" s="959"/>
      <c r="K38" s="959"/>
      <c r="L38" s="959"/>
      <c r="M38" s="959"/>
      <c r="N38" s="946"/>
      <c r="O38" s="1018"/>
      <c r="P38" s="1018"/>
      <c r="Q38" s="461"/>
      <c r="R38" s="462"/>
      <c r="S38" s="462"/>
      <c r="T38" s="462"/>
      <c r="U38" s="463"/>
      <c r="V38" s="944"/>
      <c r="W38" s="962"/>
      <c r="X38" s="963"/>
      <c r="Y38" s="963"/>
      <c r="Z38" s="963"/>
      <c r="AA38" s="963"/>
      <c r="AB38" s="946"/>
      <c r="AD38" s="425" t="s">
        <v>180</v>
      </c>
      <c r="AE38" s="425"/>
      <c r="AF38" s="425"/>
      <c r="AG38" s="425"/>
      <c r="AH38" s="425"/>
      <c r="AI38" s="425"/>
      <c r="AJ38" s="425"/>
      <c r="AK38" s="425"/>
      <c r="AL38" s="425"/>
      <c r="AM38" s="425"/>
    </row>
    <row r="39" spans="1:53" ht="10.5" customHeight="1">
      <c r="A39" s="1042"/>
      <c r="B39" s="1060"/>
      <c r="C39" s="1035" t="s">
        <v>106</v>
      </c>
      <c r="D39" s="987"/>
      <c r="E39" s="987"/>
      <c r="F39" s="987"/>
      <c r="G39" s="988"/>
      <c r="H39" s="943" t="s">
        <v>156</v>
      </c>
      <c r="I39" s="1053">
        <f>IF(収支内訳書作成明細書!H52&gt;0,収支内訳書作成明細書!H52,0)</f>
        <v>0</v>
      </c>
      <c r="J39" s="1054"/>
      <c r="K39" s="1054"/>
      <c r="L39" s="1054"/>
      <c r="M39" s="1054"/>
      <c r="N39" s="945" t="s">
        <v>997</v>
      </c>
      <c r="O39" s="1018"/>
      <c r="P39" s="1018"/>
      <c r="Q39" s="1012" t="s">
        <v>94</v>
      </c>
      <c r="R39" s="1013"/>
      <c r="S39" s="1013"/>
      <c r="T39" s="1013"/>
      <c r="U39" s="1014"/>
      <c r="V39" s="943" t="s">
        <v>157</v>
      </c>
      <c r="W39" s="956">
        <f>IF(収支内訳書作成明細書!H5&gt;0,SUM(I35:M50)+SUM(W11:AA34)-W35-W37,0)</f>
        <v>0</v>
      </c>
      <c r="X39" s="957"/>
      <c r="Y39" s="957"/>
      <c r="Z39" s="957"/>
      <c r="AA39" s="957"/>
      <c r="AB39" s="945" t="s">
        <v>997</v>
      </c>
      <c r="AD39" s="275"/>
      <c r="AE39" s="275"/>
      <c r="AF39" s="275"/>
      <c r="AG39" s="275"/>
      <c r="AH39" s="275"/>
      <c r="AI39" s="275"/>
      <c r="AJ39" s="275"/>
      <c r="AK39" s="275"/>
      <c r="AL39" s="275"/>
      <c r="AM39" s="275"/>
    </row>
    <row r="40" spans="1:53" ht="10.5" customHeight="1">
      <c r="A40" s="1042"/>
      <c r="B40" s="1060"/>
      <c r="C40" s="1036"/>
      <c r="D40" s="1037"/>
      <c r="E40" s="1037"/>
      <c r="F40" s="1037"/>
      <c r="G40" s="1038"/>
      <c r="H40" s="944"/>
      <c r="I40" s="1055"/>
      <c r="J40" s="1056"/>
      <c r="K40" s="1056"/>
      <c r="L40" s="1056"/>
      <c r="M40" s="1056"/>
      <c r="N40" s="946"/>
      <c r="O40" s="1018"/>
      <c r="P40" s="1019"/>
      <c r="Q40" s="1015" t="s">
        <v>117</v>
      </c>
      <c r="R40" s="1015"/>
      <c r="S40" s="1015"/>
      <c r="T40" s="1015"/>
      <c r="U40" s="1016"/>
      <c r="V40" s="944"/>
      <c r="W40" s="958"/>
      <c r="X40" s="959"/>
      <c r="Y40" s="959"/>
      <c r="Z40" s="959"/>
      <c r="AA40" s="959"/>
      <c r="AB40" s="946"/>
      <c r="AD40" s="909" t="s">
        <v>86</v>
      </c>
      <c r="AE40" s="909"/>
      <c r="AF40" s="909"/>
      <c r="AG40" s="909"/>
      <c r="AH40" s="909"/>
      <c r="AI40" s="909"/>
      <c r="AJ40" s="997"/>
      <c r="AK40" s="841" t="s">
        <v>177</v>
      </c>
      <c r="AL40" s="841"/>
      <c r="AM40" s="842"/>
      <c r="AN40" s="837" t="s">
        <v>178</v>
      </c>
      <c r="AO40" s="838"/>
      <c r="AP40" s="838"/>
      <c r="AQ40" s="838"/>
      <c r="AR40" s="839"/>
      <c r="AS40" s="840" t="s">
        <v>179</v>
      </c>
      <c r="AT40" s="840"/>
      <c r="AU40" s="840"/>
    </row>
    <row r="41" spans="1:53" ht="10.5" customHeight="1">
      <c r="A41" s="1042"/>
      <c r="B41" s="1060"/>
      <c r="C41" s="1035" t="s">
        <v>19</v>
      </c>
      <c r="D41" s="987"/>
      <c r="E41" s="987"/>
      <c r="F41" s="987"/>
      <c r="G41" s="988"/>
      <c r="H41" s="943" t="s">
        <v>158</v>
      </c>
      <c r="I41" s="956">
        <f>IF(収支内訳書作成明細書!H56&gt;0,収支内訳書作成明細書!H56,0)</f>
        <v>0</v>
      </c>
      <c r="J41" s="957"/>
      <c r="K41" s="957"/>
      <c r="L41" s="957"/>
      <c r="M41" s="957"/>
      <c r="N41" s="945" t="s">
        <v>997</v>
      </c>
      <c r="O41" s="1018"/>
      <c r="P41" s="1000" t="s">
        <v>118</v>
      </c>
      <c r="Q41" s="1001"/>
      <c r="R41" s="1001"/>
      <c r="S41" s="1001"/>
      <c r="T41" s="1001"/>
      <c r="U41" s="1002"/>
      <c r="V41" s="943" t="s">
        <v>159</v>
      </c>
      <c r="W41" s="956">
        <f>IF(収支内訳書作成明細書!H5&gt;0,SUM(I25:M34)+W39,0)</f>
        <v>0</v>
      </c>
      <c r="X41" s="957"/>
      <c r="Y41" s="957"/>
      <c r="Z41" s="957"/>
      <c r="AA41" s="957"/>
      <c r="AB41" s="945" t="s">
        <v>997</v>
      </c>
      <c r="AD41" s="909"/>
      <c r="AE41" s="909"/>
      <c r="AF41" s="909"/>
      <c r="AG41" s="909"/>
      <c r="AH41" s="909"/>
      <c r="AI41" s="909"/>
      <c r="AJ41" s="997"/>
      <c r="AK41" s="843"/>
      <c r="AL41" s="843"/>
      <c r="AM41" s="844"/>
      <c r="AN41" s="837"/>
      <c r="AO41" s="838"/>
      <c r="AP41" s="838"/>
      <c r="AQ41" s="838"/>
      <c r="AR41" s="839"/>
      <c r="AS41" s="840"/>
      <c r="AT41" s="840"/>
      <c r="AU41" s="840"/>
    </row>
    <row r="42" spans="1:53" ht="10.5" customHeight="1">
      <c r="A42" s="1042"/>
      <c r="B42" s="1060"/>
      <c r="C42" s="1036"/>
      <c r="D42" s="1037"/>
      <c r="E42" s="1037"/>
      <c r="F42" s="1037"/>
      <c r="G42" s="1038"/>
      <c r="H42" s="944"/>
      <c r="I42" s="958"/>
      <c r="J42" s="959"/>
      <c r="K42" s="959"/>
      <c r="L42" s="959"/>
      <c r="M42" s="959"/>
      <c r="N42" s="946"/>
      <c r="O42" s="1019"/>
      <c r="P42" s="1003" t="s">
        <v>119</v>
      </c>
      <c r="Q42" s="1004"/>
      <c r="R42" s="1004"/>
      <c r="S42" s="1004"/>
      <c r="T42" s="1004"/>
      <c r="U42" s="1005"/>
      <c r="V42" s="944"/>
      <c r="W42" s="958"/>
      <c r="X42" s="959"/>
      <c r="Y42" s="959"/>
      <c r="Z42" s="959"/>
      <c r="AA42" s="959"/>
      <c r="AB42" s="946"/>
      <c r="AD42" s="853"/>
      <c r="AE42" s="853"/>
      <c r="AF42" s="853"/>
      <c r="AG42" s="853"/>
      <c r="AH42" s="853"/>
      <c r="AI42" s="853"/>
      <c r="AJ42" s="854"/>
      <c r="AK42" s="859" t="s">
        <v>285</v>
      </c>
      <c r="AL42" s="861"/>
      <c r="AM42" s="863" t="s">
        <v>286</v>
      </c>
      <c r="AN42" s="856"/>
      <c r="AO42" s="857"/>
      <c r="AP42" s="857"/>
      <c r="AQ42" s="857"/>
      <c r="AR42" s="858"/>
      <c r="AS42" s="881"/>
      <c r="AT42" s="882"/>
      <c r="AU42" s="883"/>
    </row>
    <row r="43" spans="1:53" ht="10.5" customHeight="1">
      <c r="A43" s="1042"/>
      <c r="B43" s="1060"/>
      <c r="C43" s="1035" t="s">
        <v>107</v>
      </c>
      <c r="D43" s="987"/>
      <c r="E43" s="987"/>
      <c r="F43" s="987"/>
      <c r="G43" s="988"/>
      <c r="H43" s="943" t="s">
        <v>160</v>
      </c>
      <c r="I43" s="956">
        <f>IF(収支内訳書作成明細書!H60&gt;0,収支内訳書作成明細書!H60,0)</f>
        <v>0</v>
      </c>
      <c r="J43" s="957"/>
      <c r="K43" s="957"/>
      <c r="L43" s="957"/>
      <c r="M43" s="957"/>
      <c r="N43" s="945" t="s">
        <v>997</v>
      </c>
      <c r="O43" s="1020" t="s">
        <v>120</v>
      </c>
      <c r="P43" s="1021"/>
      <c r="Q43" s="1021"/>
      <c r="R43" s="1021"/>
      <c r="S43" s="1021"/>
      <c r="T43" s="1021"/>
      <c r="U43" s="1022"/>
      <c r="V43" s="943" t="s">
        <v>161</v>
      </c>
      <c r="W43" s="956">
        <f>IF(収支内訳書作成明細書!H5&gt;0,I23-W41,0)</f>
        <v>0</v>
      </c>
      <c r="X43" s="957"/>
      <c r="Y43" s="957"/>
      <c r="Z43" s="957"/>
      <c r="AA43" s="957"/>
      <c r="AB43" s="945" t="s">
        <v>997</v>
      </c>
      <c r="AD43" s="853"/>
      <c r="AE43" s="853"/>
      <c r="AF43" s="853"/>
      <c r="AG43" s="853"/>
      <c r="AH43" s="853"/>
      <c r="AI43" s="853"/>
      <c r="AJ43" s="854"/>
      <c r="AK43" s="860"/>
      <c r="AL43" s="862"/>
      <c r="AM43" s="864"/>
      <c r="AN43" s="856"/>
      <c r="AO43" s="857"/>
      <c r="AP43" s="857"/>
      <c r="AQ43" s="857"/>
      <c r="AR43" s="858"/>
      <c r="AS43" s="884"/>
      <c r="AT43" s="885"/>
      <c r="AU43" s="886"/>
    </row>
    <row r="44" spans="1:53" ht="10.5" customHeight="1">
      <c r="A44" s="1042"/>
      <c r="B44" s="1060"/>
      <c r="C44" s="1036"/>
      <c r="D44" s="1037"/>
      <c r="E44" s="1037"/>
      <c r="F44" s="1037"/>
      <c r="G44" s="1038"/>
      <c r="H44" s="944"/>
      <c r="I44" s="958"/>
      <c r="J44" s="959"/>
      <c r="K44" s="959"/>
      <c r="L44" s="959"/>
      <c r="M44" s="959"/>
      <c r="N44" s="946"/>
      <c r="O44" s="1046" t="s">
        <v>162</v>
      </c>
      <c r="P44" s="1047"/>
      <c r="Q44" s="1047"/>
      <c r="R44" s="1047"/>
      <c r="S44" s="1047"/>
      <c r="T44" s="1047"/>
      <c r="U44" s="1048"/>
      <c r="V44" s="944"/>
      <c r="W44" s="958"/>
      <c r="X44" s="959"/>
      <c r="Y44" s="959"/>
      <c r="Z44" s="959"/>
      <c r="AA44" s="959"/>
      <c r="AB44" s="946"/>
      <c r="AD44" s="853"/>
      <c r="AE44" s="853"/>
      <c r="AF44" s="853"/>
      <c r="AG44" s="853"/>
      <c r="AH44" s="853"/>
      <c r="AI44" s="853"/>
      <c r="AJ44" s="854"/>
      <c r="AK44" s="859" t="s">
        <v>285</v>
      </c>
      <c r="AL44" s="861"/>
      <c r="AM44" s="863" t="s">
        <v>286</v>
      </c>
      <c r="AN44" s="856"/>
      <c r="AO44" s="857"/>
      <c r="AP44" s="857"/>
      <c r="AQ44" s="857"/>
      <c r="AR44" s="858"/>
      <c r="AS44" s="855"/>
      <c r="AT44" s="855"/>
      <c r="AU44" s="855"/>
    </row>
    <row r="45" spans="1:53" ht="10.5" customHeight="1">
      <c r="A45" s="1042"/>
      <c r="B45" s="1060"/>
      <c r="C45" s="1035" t="s">
        <v>21</v>
      </c>
      <c r="D45" s="987"/>
      <c r="E45" s="987"/>
      <c r="F45" s="987"/>
      <c r="G45" s="988"/>
      <c r="H45" s="943" t="s">
        <v>163</v>
      </c>
      <c r="I45" s="956">
        <f>IF(収支内訳書作成明細書!H64&gt;0,収支内訳書作成明細書!H64,0)</f>
        <v>0</v>
      </c>
      <c r="J45" s="957"/>
      <c r="K45" s="957"/>
      <c r="L45" s="957"/>
      <c r="M45" s="957"/>
      <c r="N45" s="945" t="s">
        <v>997</v>
      </c>
      <c r="O45" s="1035" t="s">
        <v>121</v>
      </c>
      <c r="P45" s="987"/>
      <c r="Q45" s="987"/>
      <c r="R45" s="987"/>
      <c r="S45" s="987"/>
      <c r="T45" s="987"/>
      <c r="U45" s="988"/>
      <c r="V45" s="943" t="s">
        <v>164</v>
      </c>
      <c r="W45" s="960">
        <f>SUM(AL57:AS58)</f>
        <v>0</v>
      </c>
      <c r="X45" s="961"/>
      <c r="Y45" s="961"/>
      <c r="Z45" s="961"/>
      <c r="AA45" s="961"/>
      <c r="AB45" s="945" t="s">
        <v>997</v>
      </c>
      <c r="AD45" s="853"/>
      <c r="AE45" s="853"/>
      <c r="AF45" s="853"/>
      <c r="AG45" s="853"/>
      <c r="AH45" s="853"/>
      <c r="AI45" s="853"/>
      <c r="AJ45" s="854"/>
      <c r="AK45" s="860"/>
      <c r="AL45" s="862"/>
      <c r="AM45" s="864"/>
      <c r="AN45" s="856"/>
      <c r="AO45" s="857"/>
      <c r="AP45" s="857"/>
      <c r="AQ45" s="857"/>
      <c r="AR45" s="858"/>
      <c r="AS45" s="855"/>
      <c r="AT45" s="855"/>
      <c r="AU45" s="855"/>
    </row>
    <row r="46" spans="1:53" ht="10.5" customHeight="1">
      <c r="A46" s="1042"/>
      <c r="B46" s="1060"/>
      <c r="C46" s="1036"/>
      <c r="D46" s="1037"/>
      <c r="E46" s="1037"/>
      <c r="F46" s="1037"/>
      <c r="G46" s="1038"/>
      <c r="H46" s="944"/>
      <c r="I46" s="958"/>
      <c r="J46" s="959"/>
      <c r="K46" s="959"/>
      <c r="L46" s="959"/>
      <c r="M46" s="959"/>
      <c r="N46" s="946"/>
      <c r="O46" s="1036"/>
      <c r="P46" s="1037"/>
      <c r="Q46" s="1037"/>
      <c r="R46" s="1037"/>
      <c r="S46" s="1037"/>
      <c r="T46" s="1037"/>
      <c r="U46" s="1038"/>
      <c r="V46" s="944"/>
      <c r="W46" s="962"/>
      <c r="X46" s="963"/>
      <c r="Y46" s="963"/>
      <c r="Z46" s="963"/>
      <c r="AA46" s="963"/>
      <c r="AB46" s="946"/>
      <c r="AD46" s="853"/>
      <c r="AE46" s="853"/>
      <c r="AF46" s="853"/>
      <c r="AG46" s="853"/>
      <c r="AH46" s="853"/>
      <c r="AI46" s="853"/>
      <c r="AJ46" s="854"/>
      <c r="AK46" s="859" t="s">
        <v>285</v>
      </c>
      <c r="AL46" s="861"/>
      <c r="AM46" s="863" t="s">
        <v>286</v>
      </c>
      <c r="AN46" s="856"/>
      <c r="AO46" s="857"/>
      <c r="AP46" s="857"/>
      <c r="AQ46" s="857"/>
      <c r="AR46" s="858"/>
      <c r="AS46" s="855"/>
      <c r="AT46" s="855"/>
      <c r="AU46" s="855"/>
    </row>
    <row r="47" spans="1:53" ht="10.5" customHeight="1">
      <c r="A47" s="1042"/>
      <c r="B47" s="1060"/>
      <c r="C47" s="1026" t="s">
        <v>109</v>
      </c>
      <c r="D47" s="1027"/>
      <c r="E47" s="1027"/>
      <c r="F47" s="1027"/>
      <c r="G47" s="1014" t="s">
        <v>108</v>
      </c>
      <c r="H47" s="943" t="s">
        <v>165</v>
      </c>
      <c r="I47" s="956">
        <f>IF(収支内訳書作成明細書!H68&gt;0,収支内訳書作成明細書!H68,0)</f>
        <v>0</v>
      </c>
      <c r="J47" s="957"/>
      <c r="K47" s="957"/>
      <c r="L47" s="957"/>
      <c r="M47" s="957"/>
      <c r="N47" s="945" t="s">
        <v>997</v>
      </c>
      <c r="O47" s="1026" t="s">
        <v>122</v>
      </c>
      <c r="P47" s="1027"/>
      <c r="Q47" s="1027"/>
      <c r="R47" s="1027"/>
      <c r="S47" s="1027"/>
      <c r="T47" s="1027"/>
      <c r="U47" s="1028"/>
      <c r="V47" s="943" t="s">
        <v>166</v>
      </c>
      <c r="W47" s="956">
        <f>IF(収支内訳書作成明細書!H5&gt;0,W43-W45,0)</f>
        <v>0</v>
      </c>
      <c r="X47" s="957"/>
      <c r="Y47" s="957"/>
      <c r="Z47" s="957"/>
      <c r="AA47" s="957"/>
      <c r="AB47" s="945" t="s">
        <v>997</v>
      </c>
      <c r="AD47" s="853"/>
      <c r="AE47" s="853"/>
      <c r="AF47" s="853"/>
      <c r="AG47" s="853"/>
      <c r="AH47" s="853"/>
      <c r="AI47" s="853"/>
      <c r="AJ47" s="854"/>
      <c r="AK47" s="860"/>
      <c r="AL47" s="862"/>
      <c r="AM47" s="864"/>
      <c r="AN47" s="856"/>
      <c r="AO47" s="857"/>
      <c r="AP47" s="857"/>
      <c r="AQ47" s="857"/>
      <c r="AR47" s="858"/>
      <c r="AS47" s="855"/>
      <c r="AT47" s="855"/>
      <c r="AU47" s="855"/>
    </row>
    <row r="48" spans="1:53" ht="10.5" customHeight="1">
      <c r="A48" s="1042"/>
      <c r="B48" s="1060"/>
      <c r="C48" s="1051" t="s">
        <v>110</v>
      </c>
      <c r="D48" s="1052"/>
      <c r="E48" s="1052"/>
      <c r="F48" s="1052"/>
      <c r="G48" s="1048"/>
      <c r="H48" s="944"/>
      <c r="I48" s="958"/>
      <c r="J48" s="959"/>
      <c r="K48" s="959"/>
      <c r="L48" s="959"/>
      <c r="M48" s="959"/>
      <c r="N48" s="946"/>
      <c r="O48" s="1043" t="s">
        <v>167</v>
      </c>
      <c r="P48" s="1044"/>
      <c r="Q48" s="1044"/>
      <c r="R48" s="1044"/>
      <c r="S48" s="1044"/>
      <c r="T48" s="1044"/>
      <c r="U48" s="1045"/>
      <c r="V48" s="944"/>
      <c r="W48" s="958"/>
      <c r="X48" s="959"/>
      <c r="Y48" s="959"/>
      <c r="Z48" s="959"/>
      <c r="AA48" s="959"/>
      <c r="AB48" s="946"/>
      <c r="AD48" s="853"/>
      <c r="AE48" s="853"/>
      <c r="AF48" s="853"/>
      <c r="AG48" s="853"/>
      <c r="AH48" s="853"/>
      <c r="AI48" s="853"/>
      <c r="AJ48" s="854"/>
      <c r="AK48" s="859" t="s">
        <v>285</v>
      </c>
      <c r="AL48" s="861"/>
      <c r="AM48" s="863" t="s">
        <v>286</v>
      </c>
      <c r="AN48" s="856"/>
      <c r="AO48" s="857"/>
      <c r="AP48" s="857"/>
      <c r="AQ48" s="857"/>
      <c r="AR48" s="858"/>
      <c r="AS48" s="855"/>
      <c r="AT48" s="855"/>
      <c r="AU48" s="855"/>
    </row>
    <row r="49" spans="1:54" ht="10.5" customHeight="1">
      <c r="A49" s="1042"/>
      <c r="B49" s="1060"/>
      <c r="C49" s="1035" t="s">
        <v>25</v>
      </c>
      <c r="D49" s="987"/>
      <c r="E49" s="987"/>
      <c r="F49" s="987"/>
      <c r="G49" s="988"/>
      <c r="H49" s="943" t="s">
        <v>168</v>
      </c>
      <c r="I49" s="956">
        <f>IF(収支内訳書作成明細書!H72&gt;0,収支内訳書作成明細書!H72,0)</f>
        <v>0</v>
      </c>
      <c r="J49" s="957"/>
      <c r="K49" s="957"/>
      <c r="L49" s="957"/>
      <c r="M49" s="957"/>
      <c r="N49" s="945" t="s">
        <v>997</v>
      </c>
      <c r="O49" s="1029" t="s">
        <v>123</v>
      </c>
      <c r="P49" s="1030"/>
      <c r="Q49" s="1030"/>
      <c r="R49" s="1030"/>
      <c r="S49" s="1030"/>
      <c r="T49" s="1030"/>
      <c r="U49" s="1030"/>
      <c r="V49" s="1031"/>
      <c r="W49" s="960"/>
      <c r="X49" s="961"/>
      <c r="Y49" s="961"/>
      <c r="Z49" s="961"/>
      <c r="AA49" s="961"/>
      <c r="AB49" s="945" t="s">
        <v>997</v>
      </c>
      <c r="AD49" s="853"/>
      <c r="AE49" s="853"/>
      <c r="AF49" s="853"/>
      <c r="AG49" s="853"/>
      <c r="AH49" s="853"/>
      <c r="AI49" s="853"/>
      <c r="AJ49" s="854"/>
      <c r="AK49" s="860"/>
      <c r="AL49" s="862"/>
      <c r="AM49" s="864"/>
      <c r="AN49" s="856"/>
      <c r="AO49" s="857"/>
      <c r="AP49" s="857"/>
      <c r="AQ49" s="857"/>
      <c r="AR49" s="858"/>
      <c r="AS49" s="855"/>
      <c r="AT49" s="855"/>
      <c r="AU49" s="855"/>
    </row>
    <row r="50" spans="1:54" ht="10.5" customHeight="1">
      <c r="A50" s="1042"/>
      <c r="B50" s="1061"/>
      <c r="C50" s="1036"/>
      <c r="D50" s="1037"/>
      <c r="E50" s="1037"/>
      <c r="F50" s="1037"/>
      <c r="G50" s="1038"/>
      <c r="H50" s="944"/>
      <c r="I50" s="958"/>
      <c r="J50" s="959"/>
      <c r="K50" s="959"/>
      <c r="L50" s="959"/>
      <c r="M50" s="959"/>
      <c r="N50" s="946"/>
      <c r="O50" s="1032"/>
      <c r="P50" s="1033"/>
      <c r="Q50" s="1033"/>
      <c r="R50" s="1033"/>
      <c r="S50" s="1033"/>
      <c r="T50" s="1033"/>
      <c r="U50" s="1033"/>
      <c r="V50" s="1034"/>
      <c r="W50" s="962"/>
      <c r="X50" s="963"/>
      <c r="Y50" s="963"/>
      <c r="Z50" s="963"/>
      <c r="AA50" s="963"/>
      <c r="AB50" s="946"/>
      <c r="AD50" s="874"/>
      <c r="AE50" s="875"/>
      <c r="AF50" s="875"/>
      <c r="AG50" s="875"/>
      <c r="AH50" s="875"/>
      <c r="AI50" s="875"/>
      <c r="AJ50" s="875"/>
      <c r="AK50" s="875"/>
      <c r="AL50" s="875"/>
      <c r="AM50" s="876"/>
      <c r="AN50" s="871" t="s">
        <v>185</v>
      </c>
      <c r="AO50" s="872"/>
      <c r="AP50" s="872"/>
      <c r="AQ50" s="872"/>
      <c r="AR50" s="873"/>
      <c r="AS50" s="865">
        <f>SUM(AS42:AU49)</f>
        <v>0</v>
      </c>
      <c r="AT50" s="866"/>
      <c r="AU50" s="867"/>
    </row>
    <row r="51" spans="1:54" ht="11.25" customHeight="1">
      <c r="AD51" s="877"/>
      <c r="AE51" s="878"/>
      <c r="AF51" s="878"/>
      <c r="AG51" s="878"/>
      <c r="AH51" s="878"/>
      <c r="AI51" s="878"/>
      <c r="AJ51" s="878"/>
      <c r="AK51" s="878"/>
      <c r="AL51" s="878"/>
      <c r="AM51" s="879"/>
      <c r="AN51" s="871"/>
      <c r="AO51" s="872"/>
      <c r="AP51" s="872"/>
      <c r="AQ51" s="872"/>
      <c r="AR51" s="873"/>
      <c r="AS51" s="868"/>
      <c r="AT51" s="869"/>
      <c r="AU51" s="870"/>
    </row>
    <row r="54" spans="1:54" ht="14.25">
      <c r="AG54" s="880" t="s">
        <v>859</v>
      </c>
      <c r="AH54" s="880"/>
      <c r="AI54" s="880"/>
      <c r="AJ54" s="880"/>
      <c r="AK54" s="880"/>
      <c r="AL54" s="880"/>
      <c r="AM54" s="880"/>
      <c r="AN54" s="880"/>
      <c r="AO54" s="880"/>
      <c r="AP54" s="880"/>
      <c r="AQ54" s="880"/>
    </row>
    <row r="55" spans="1:54">
      <c r="AG55" s="847" t="s">
        <v>864</v>
      </c>
      <c r="AH55" s="847"/>
      <c r="AI55" s="847"/>
      <c r="AJ55" s="847" t="s">
        <v>865</v>
      </c>
      <c r="AK55" s="847"/>
      <c r="AL55" s="847"/>
      <c r="AM55" s="847" t="s">
        <v>867</v>
      </c>
      <c r="AN55" s="847"/>
      <c r="AO55" s="847"/>
      <c r="AP55" s="847"/>
      <c r="AQ55" s="847"/>
      <c r="AR55" s="847"/>
      <c r="AS55" s="847"/>
      <c r="AT55" s="847"/>
      <c r="AW55" s="109"/>
      <c r="AX55" s="109"/>
      <c r="AY55" s="109"/>
      <c r="AZ55" s="109"/>
      <c r="BA55" s="109"/>
      <c r="BB55" s="109"/>
    </row>
    <row r="56" spans="1:54">
      <c r="AG56" s="851" t="s">
        <v>860</v>
      </c>
      <c r="AH56" s="851"/>
      <c r="AI56" s="851"/>
      <c r="AJ56" s="848"/>
      <c r="AK56" s="848"/>
      <c r="AL56" s="107"/>
      <c r="AM56" s="848"/>
      <c r="AN56" s="848"/>
      <c r="AO56" s="848"/>
      <c r="AP56" s="848"/>
      <c r="AQ56" s="848"/>
      <c r="AR56" s="848"/>
      <c r="AS56" s="848"/>
      <c r="AT56" s="848"/>
    </row>
    <row r="57" spans="1:54">
      <c r="AG57" s="852" t="s">
        <v>861</v>
      </c>
      <c r="AH57" s="852"/>
      <c r="AI57" s="852"/>
      <c r="AJ57" s="849">
        <v>0</v>
      </c>
      <c r="AK57" s="849"/>
      <c r="AL57" s="146" t="s">
        <v>863</v>
      </c>
      <c r="AM57" s="845">
        <f>ROUNDDOWN(IF(AJ57=" "," ",IF((860000)&gt;=$W$43/(SUM($AJ$57:$AK$58)+1),ROUNDDOWN($W$43/(SUM($AJ$57:$AK$58)+1),0)*AJ57,860000*AJ57)),0)</f>
        <v>0</v>
      </c>
      <c r="AN57" s="845"/>
      <c r="AO57" s="845"/>
      <c r="AP57" s="845"/>
      <c r="AQ57" s="845"/>
      <c r="AR57" s="845"/>
      <c r="AS57" s="845"/>
      <c r="AT57" s="42" t="s">
        <v>866</v>
      </c>
    </row>
    <row r="58" spans="1:54">
      <c r="AG58" s="846" t="s">
        <v>862</v>
      </c>
      <c r="AH58" s="846"/>
      <c r="AI58" s="846"/>
      <c r="AJ58" s="850">
        <v>0</v>
      </c>
      <c r="AK58" s="850"/>
      <c r="AL58" s="147" t="s">
        <v>863</v>
      </c>
      <c r="AM58" s="845">
        <f>ROUNDDOWN(IF(AJ58=" "," ",IF(500000&gt;=$W$43/(SUM($AJ$57:$AK$58)+1),ROUNDDOWN($W$43/(SUM($AJ$57:$AK$58)+1),0)*AJ58,500000*AJ58)),0)</f>
        <v>0</v>
      </c>
      <c r="AN58" s="845"/>
      <c r="AO58" s="845"/>
      <c r="AP58" s="845"/>
      <c r="AQ58" s="845"/>
      <c r="AR58" s="845"/>
      <c r="AS58" s="845"/>
      <c r="AT58" s="42" t="s">
        <v>866</v>
      </c>
    </row>
    <row r="59" spans="1:54">
      <c r="AG59" s="105"/>
      <c r="AH59" s="105"/>
      <c r="AI59" s="105"/>
    </row>
    <row r="60" spans="1:54">
      <c r="AJ60"/>
    </row>
  </sheetData>
  <sheetProtection selectLockedCells="1"/>
  <mergeCells count="293">
    <mergeCell ref="B11:G12"/>
    <mergeCell ref="H11:H12"/>
    <mergeCell ref="I11:M12"/>
    <mergeCell ref="H13:H14"/>
    <mergeCell ref="B15:G16"/>
    <mergeCell ref="N11:N12"/>
    <mergeCell ref="N13:N14"/>
    <mergeCell ref="N15:N16"/>
    <mergeCell ref="H17:H18"/>
    <mergeCell ref="I13:M14"/>
    <mergeCell ref="I15:M16"/>
    <mergeCell ref="H15:H16"/>
    <mergeCell ref="N17:N18"/>
    <mergeCell ref="I17:M18"/>
    <mergeCell ref="F13:G14"/>
    <mergeCell ref="B13:E13"/>
    <mergeCell ref="B14:E14"/>
    <mergeCell ref="B18:G18"/>
    <mergeCell ref="B17:G17"/>
    <mergeCell ref="N31:N32"/>
    <mergeCell ref="N27:N28"/>
    <mergeCell ref="I33:M34"/>
    <mergeCell ref="N33:N34"/>
    <mergeCell ref="N29:N30"/>
    <mergeCell ref="I29:M30"/>
    <mergeCell ref="I27:M28"/>
    <mergeCell ref="B24:G24"/>
    <mergeCell ref="N19:N20"/>
    <mergeCell ref="I21:M22"/>
    <mergeCell ref="B33:G34"/>
    <mergeCell ref="H33:H34"/>
    <mergeCell ref="I23:M24"/>
    <mergeCell ref="I19:M20"/>
    <mergeCell ref="N21:N22"/>
    <mergeCell ref="N23:N24"/>
    <mergeCell ref="H31:H32"/>
    <mergeCell ref="I25:M26"/>
    <mergeCell ref="H45:H46"/>
    <mergeCell ref="C49:G50"/>
    <mergeCell ref="H19:H20"/>
    <mergeCell ref="B25:G26"/>
    <mergeCell ref="H23:H24"/>
    <mergeCell ref="C35:G36"/>
    <mergeCell ref="B35:B50"/>
    <mergeCell ref="H49:H50"/>
    <mergeCell ref="I49:M50"/>
    <mergeCell ref="B21:E22"/>
    <mergeCell ref="H41:H42"/>
    <mergeCell ref="H25:H26"/>
    <mergeCell ref="B23:G23"/>
    <mergeCell ref="H21:H22"/>
    <mergeCell ref="I39:M40"/>
    <mergeCell ref="C41:G42"/>
    <mergeCell ref="B27:G28"/>
    <mergeCell ref="B31:G32"/>
    <mergeCell ref="C39:G40"/>
    <mergeCell ref="H27:H28"/>
    <mergeCell ref="H29:H30"/>
    <mergeCell ref="H37:H38"/>
    <mergeCell ref="B29:G30"/>
    <mergeCell ref="C37:G38"/>
    <mergeCell ref="O11:O42"/>
    <mergeCell ref="Q25:U26"/>
    <mergeCell ref="N35:N36"/>
    <mergeCell ref="I47:M48"/>
    <mergeCell ref="H39:H40"/>
    <mergeCell ref="N45:N46"/>
    <mergeCell ref="G47:G48"/>
    <mergeCell ref="I41:M42"/>
    <mergeCell ref="N41:N42"/>
    <mergeCell ref="N43:N44"/>
    <mergeCell ref="H35:H36"/>
    <mergeCell ref="N47:N48"/>
    <mergeCell ref="I35:M36"/>
    <mergeCell ref="I37:M38"/>
    <mergeCell ref="N39:N40"/>
    <mergeCell ref="N37:N38"/>
    <mergeCell ref="C43:G44"/>
    <mergeCell ref="I43:M44"/>
    <mergeCell ref="I45:M46"/>
    <mergeCell ref="C48:F48"/>
    <mergeCell ref="C45:G46"/>
    <mergeCell ref="H43:H44"/>
    <mergeCell ref="H47:H48"/>
    <mergeCell ref="I31:M32"/>
    <mergeCell ref="Q23:U24"/>
    <mergeCell ref="A10:H10"/>
    <mergeCell ref="I10:N10"/>
    <mergeCell ref="O10:V10"/>
    <mergeCell ref="W10:AB10"/>
    <mergeCell ref="AB35:AB36"/>
    <mergeCell ref="W33:AA34"/>
    <mergeCell ref="W21:AA22"/>
    <mergeCell ref="V23:V24"/>
    <mergeCell ref="V33:V34"/>
    <mergeCell ref="T35:U36"/>
    <mergeCell ref="A11:A24"/>
    <mergeCell ref="F19:G20"/>
    <mergeCell ref="F21:G22"/>
    <mergeCell ref="A25:A50"/>
    <mergeCell ref="C47:F47"/>
    <mergeCell ref="O48:U48"/>
    <mergeCell ref="O44:U44"/>
    <mergeCell ref="N49:N50"/>
    <mergeCell ref="N25:N26"/>
    <mergeCell ref="AB43:AB44"/>
    <mergeCell ref="Q37:U38"/>
    <mergeCell ref="Q21:U22"/>
    <mergeCell ref="B19:E20"/>
    <mergeCell ref="AB49:AB50"/>
    <mergeCell ref="O47:U47"/>
    <mergeCell ref="W49:AA50"/>
    <mergeCell ref="AB47:AB48"/>
    <mergeCell ref="W47:AA48"/>
    <mergeCell ref="V45:V46"/>
    <mergeCell ref="W45:AA46"/>
    <mergeCell ref="AB45:AB46"/>
    <mergeCell ref="O43:U43"/>
    <mergeCell ref="O49:V50"/>
    <mergeCell ref="V47:V48"/>
    <mergeCell ref="O45:U46"/>
    <mergeCell ref="V43:V44"/>
    <mergeCell ref="W43:AA44"/>
    <mergeCell ref="W27:AA28"/>
    <mergeCell ref="W29:AA30"/>
    <mergeCell ref="W31:AA32"/>
    <mergeCell ref="V25:V26"/>
    <mergeCell ref="V21:V22"/>
    <mergeCell ref="V29:V30"/>
    <mergeCell ref="V27:V28"/>
    <mergeCell ref="P41:U41"/>
    <mergeCell ref="P42:U42"/>
    <mergeCell ref="V31:V32"/>
    <mergeCell ref="V35:V36"/>
    <mergeCell ref="Q33:S36"/>
    <mergeCell ref="Q39:U39"/>
    <mergeCell ref="T33:U34"/>
    <mergeCell ref="Q31:U32"/>
    <mergeCell ref="Q29:U30"/>
    <mergeCell ref="V39:V40"/>
    <mergeCell ref="V37:V38"/>
    <mergeCell ref="Q40:U40"/>
    <mergeCell ref="P11:P40"/>
    <mergeCell ref="Q11:U12"/>
    <mergeCell ref="V19:V20"/>
    <mergeCell ref="Q17:U18"/>
    <mergeCell ref="Q19:U20"/>
    <mergeCell ref="Q27:U28"/>
    <mergeCell ref="V11:V12"/>
    <mergeCell ref="AF6:AH7"/>
    <mergeCell ref="AB11:AB12"/>
    <mergeCell ref="AJ16:AL19"/>
    <mergeCell ref="AD24:AI27"/>
    <mergeCell ref="Q15:U16"/>
    <mergeCell ref="V41:V42"/>
    <mergeCell ref="Q13:U14"/>
    <mergeCell ref="V15:V16"/>
    <mergeCell ref="W15:AA16"/>
    <mergeCell ref="AB15:AB16"/>
    <mergeCell ref="AB21:AB22"/>
    <mergeCell ref="AB17:AB18"/>
    <mergeCell ref="AB19:AB20"/>
    <mergeCell ref="W19:AA20"/>
    <mergeCell ref="V17:V18"/>
    <mergeCell ref="W41:AA42"/>
    <mergeCell ref="AB41:AB42"/>
    <mergeCell ref="AH20:AI23"/>
    <mergeCell ref="AD40:AJ41"/>
    <mergeCell ref="W13:AA14"/>
    <mergeCell ref="AD10:AI11"/>
    <mergeCell ref="W23:AA24"/>
    <mergeCell ref="V13:V14"/>
    <mergeCell ref="AB13:AB14"/>
    <mergeCell ref="AJ12:AL15"/>
    <mergeCell ref="W39:AA40"/>
    <mergeCell ref="AB37:AB38"/>
    <mergeCell ref="AB39:AB40"/>
    <mergeCell ref="W35:AA36"/>
    <mergeCell ref="AB33:AB34"/>
    <mergeCell ref="W37:AA38"/>
    <mergeCell ref="W11:AA12"/>
    <mergeCell ref="AD16:AI19"/>
    <mergeCell ref="AD38:AM39"/>
    <mergeCell ref="AD20:AF23"/>
    <mergeCell ref="AG20:AG23"/>
    <mergeCell ref="AJ20:AL23"/>
    <mergeCell ref="AB27:AB28"/>
    <mergeCell ref="AB31:AB32"/>
    <mergeCell ref="AB23:AB24"/>
    <mergeCell ref="AB25:AB26"/>
    <mergeCell ref="W25:AA26"/>
    <mergeCell ref="W17:AA18"/>
    <mergeCell ref="AB29:AB30"/>
    <mergeCell ref="AM26:AQ27"/>
    <mergeCell ref="AD29:AM30"/>
    <mergeCell ref="O1:R1"/>
    <mergeCell ref="S1:U1"/>
    <mergeCell ref="S5:AE7"/>
    <mergeCell ref="P2:R4"/>
    <mergeCell ref="P5:R7"/>
    <mergeCell ref="AF2:AH3"/>
    <mergeCell ref="AF4:AH5"/>
    <mergeCell ref="AI4:AP5"/>
    <mergeCell ref="AI6:AP7"/>
    <mergeCell ref="AJ1:AQ1"/>
    <mergeCell ref="AI2:AP3"/>
    <mergeCell ref="V1:AI1"/>
    <mergeCell ref="S2:AE4"/>
    <mergeCell ref="AW10:BA11"/>
    <mergeCell ref="AR6:AT7"/>
    <mergeCell ref="AQ2:AQ7"/>
    <mergeCell ref="AR2:AT3"/>
    <mergeCell ref="AR4:AT5"/>
    <mergeCell ref="AM12:AQ13"/>
    <mergeCell ref="AR10:AV11"/>
    <mergeCell ref="AU2:BA3"/>
    <mergeCell ref="AU4:BA5"/>
    <mergeCell ref="AD9:AM9"/>
    <mergeCell ref="AM11:AQ11"/>
    <mergeCell ref="AM10:AQ10"/>
    <mergeCell ref="AU6:BA7"/>
    <mergeCell ref="AR12:AV15"/>
    <mergeCell ref="AD12:AI15"/>
    <mergeCell ref="AJ10:AL11"/>
    <mergeCell ref="AV35:BA36"/>
    <mergeCell ref="AD33:AM34"/>
    <mergeCell ref="AN33:AQ34"/>
    <mergeCell ref="AR33:AU34"/>
    <mergeCell ref="AV33:BA34"/>
    <mergeCell ref="AR24:AV27"/>
    <mergeCell ref="AW24:BA27"/>
    <mergeCell ref="AR31:AU32"/>
    <mergeCell ref="AV31:BA32"/>
    <mergeCell ref="AM24:AQ25"/>
    <mergeCell ref="AN35:AQ36"/>
    <mergeCell ref="AR35:AU36"/>
    <mergeCell ref="AN31:AQ32"/>
    <mergeCell ref="AD31:AM32"/>
    <mergeCell ref="AJ24:AL27"/>
    <mergeCell ref="AW20:BA23"/>
    <mergeCell ref="AM22:AQ23"/>
    <mergeCell ref="AW16:BA19"/>
    <mergeCell ref="AM16:AQ17"/>
    <mergeCell ref="AR16:AV19"/>
    <mergeCell ref="AM20:AQ21"/>
    <mergeCell ref="AR20:AV23"/>
    <mergeCell ref="AM18:AQ19"/>
    <mergeCell ref="AW12:BA15"/>
    <mergeCell ref="AM14:AQ15"/>
    <mergeCell ref="AM56:AT56"/>
    <mergeCell ref="AG54:AQ54"/>
    <mergeCell ref="AS42:AU43"/>
    <mergeCell ref="AN42:AR43"/>
    <mergeCell ref="AN44:AR45"/>
    <mergeCell ref="AK42:AK43"/>
    <mergeCell ref="AM42:AM43"/>
    <mergeCell ref="AL42:AL43"/>
    <mergeCell ref="AK44:AK45"/>
    <mergeCell ref="AL44:AL45"/>
    <mergeCell ref="AD46:AJ47"/>
    <mergeCell ref="AS46:AU47"/>
    <mergeCell ref="AN46:AR47"/>
    <mergeCell ref="AS44:AU45"/>
    <mergeCell ref="AK46:AK47"/>
    <mergeCell ref="AL46:AL47"/>
    <mergeCell ref="AM46:AM47"/>
    <mergeCell ref="AD44:AJ45"/>
    <mergeCell ref="AM44:AM45"/>
    <mergeCell ref="AD42:AJ43"/>
    <mergeCell ref="AN40:AR41"/>
    <mergeCell ref="AS40:AU41"/>
    <mergeCell ref="AK40:AM41"/>
    <mergeCell ref="AD35:AM36"/>
    <mergeCell ref="AM58:AS58"/>
    <mergeCell ref="AG58:AI58"/>
    <mergeCell ref="AG55:AI55"/>
    <mergeCell ref="AJ55:AL55"/>
    <mergeCell ref="AJ56:AK56"/>
    <mergeCell ref="AJ57:AK57"/>
    <mergeCell ref="AJ58:AK58"/>
    <mergeCell ref="AM55:AT55"/>
    <mergeCell ref="AG56:AI56"/>
    <mergeCell ref="AG57:AI57"/>
    <mergeCell ref="AD48:AJ49"/>
    <mergeCell ref="AS48:AU49"/>
    <mergeCell ref="AN48:AR49"/>
    <mergeCell ref="AK48:AK49"/>
    <mergeCell ref="AL48:AL49"/>
    <mergeCell ref="AM48:AM49"/>
    <mergeCell ref="AS50:AU51"/>
    <mergeCell ref="AN50:AR51"/>
    <mergeCell ref="AD50:AM51"/>
    <mergeCell ref="AM57:AS57"/>
  </mergeCells>
  <phoneticPr fontId="2"/>
  <pageMargins left="0.78740157480314965" right="0.78740157480314965" top="0.59055118110236227" bottom="0.39370078740157483" header="0.51181102362204722" footer="0.51181102362204722"/>
  <pageSetup paperSize="9" orientation="landscape" r:id="rId1"/>
  <headerFooter alignWithMargins="0">
    <oddFooter>&amp;RNHP</oddFooter>
  </headerFooter>
  <ignoredErrors>
    <ignoredError sqref="I31" unlocked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6"/>
  </sheetPr>
  <dimension ref="A1:BH64"/>
  <sheetViews>
    <sheetView topLeftCell="B11" zoomScale="160" zoomScaleNormal="160" workbookViewId="0">
      <selection activeCell="F20" sqref="F20:G20"/>
    </sheetView>
  </sheetViews>
  <sheetFormatPr defaultRowHeight="13.5"/>
  <cols>
    <col min="1" max="7" width="2.5" style="46" customWidth="1"/>
    <col min="8" max="8" width="3" style="46" bestFit="1" customWidth="1"/>
    <col min="9" max="9" width="2.625" style="46" customWidth="1"/>
    <col min="10" max="53" width="2.5" style="46" customWidth="1"/>
    <col min="54" max="54" width="4.75" style="46" bestFit="1" customWidth="1"/>
    <col min="55" max="56" width="2.5" style="46" customWidth="1"/>
    <col min="57" max="57" width="0" style="47" hidden="1" customWidth="1"/>
    <col min="58" max="58" width="0" style="48" hidden="1" customWidth="1"/>
    <col min="59" max="59" width="8" style="46" hidden="1" customWidth="1"/>
    <col min="60" max="103" width="2.5" style="46" customWidth="1"/>
    <col min="104" max="16384" width="9" style="46"/>
  </cols>
  <sheetData>
    <row r="1" spans="1:59" ht="15" customHeight="1">
      <c r="A1" s="1071" t="s">
        <v>195</v>
      </c>
      <c r="B1" s="1071"/>
      <c r="C1" s="1071"/>
      <c r="D1" s="1071"/>
      <c r="E1" s="1071"/>
      <c r="F1" s="1071"/>
      <c r="G1" s="1071"/>
      <c r="H1" s="1071"/>
      <c r="I1" s="1071"/>
      <c r="BC1" s="100">
        <f>'減価償却費作成明細書（単年度）'!E1</f>
        <v>6</v>
      </c>
      <c r="BE1" s="47" t="s">
        <v>188</v>
      </c>
      <c r="BF1" s="48" t="s">
        <v>792</v>
      </c>
      <c r="BG1" s="46" t="s">
        <v>793</v>
      </c>
    </row>
    <row r="2" spans="1:59" ht="15" customHeight="1">
      <c r="A2" s="1072" t="s">
        <v>196</v>
      </c>
      <c r="B2" s="1072"/>
      <c r="C2" s="1072"/>
      <c r="D2" s="1072"/>
      <c r="E2" s="1072"/>
      <c r="F2" s="1073" t="s">
        <v>197</v>
      </c>
      <c r="G2" s="1073"/>
      <c r="H2" s="1073"/>
      <c r="I2" s="1074" t="s">
        <v>986</v>
      </c>
      <c r="J2" s="1074"/>
      <c r="K2" s="1074"/>
      <c r="L2" s="1074"/>
      <c r="M2" s="1073" t="s">
        <v>987</v>
      </c>
      <c r="N2" s="1073"/>
      <c r="O2" s="1073"/>
      <c r="P2" s="1073"/>
      <c r="Q2" s="1074" t="s">
        <v>199</v>
      </c>
      <c r="R2" s="1074"/>
      <c r="S2" s="1074"/>
      <c r="T2" s="1074"/>
      <c r="U2" s="1074"/>
      <c r="V2" s="1074"/>
      <c r="W2" s="1074"/>
      <c r="X2" s="1074"/>
      <c r="Y2" s="1074"/>
      <c r="Z2" s="1078"/>
      <c r="AA2" s="1079" t="s">
        <v>196</v>
      </c>
      <c r="AB2" s="1072"/>
      <c r="AC2" s="1072"/>
      <c r="AD2" s="1072"/>
      <c r="AE2" s="1072"/>
      <c r="AF2" s="1073" t="s">
        <v>197</v>
      </c>
      <c r="AG2" s="1073"/>
      <c r="AH2" s="1073"/>
      <c r="AI2" s="1074" t="s">
        <v>986</v>
      </c>
      <c r="AJ2" s="1074"/>
      <c r="AK2" s="1074"/>
      <c r="AL2" s="1074"/>
      <c r="AM2" s="1073" t="s">
        <v>987</v>
      </c>
      <c r="AN2" s="1073"/>
      <c r="AO2" s="1073"/>
      <c r="AP2" s="1073"/>
      <c r="AQ2" s="1074" t="s">
        <v>199</v>
      </c>
      <c r="AR2" s="1074"/>
      <c r="AS2" s="1074"/>
      <c r="AT2" s="1074"/>
      <c r="AU2" s="1074"/>
      <c r="AV2" s="1074"/>
      <c r="AW2" s="1074"/>
      <c r="AX2" s="1074"/>
      <c r="AY2" s="1074"/>
      <c r="AZ2" s="1074"/>
      <c r="BE2" s="47">
        <v>1</v>
      </c>
      <c r="BF2" s="48">
        <v>1</v>
      </c>
      <c r="BG2" s="101">
        <v>1</v>
      </c>
    </row>
    <row r="3" spans="1:59" ht="15" customHeight="1">
      <c r="A3" s="1072"/>
      <c r="B3" s="1072"/>
      <c r="C3" s="1072"/>
      <c r="D3" s="1072"/>
      <c r="E3" s="1072"/>
      <c r="F3" s="1075" t="s">
        <v>200</v>
      </c>
      <c r="G3" s="1075"/>
      <c r="H3" s="1075"/>
      <c r="I3" s="1074"/>
      <c r="J3" s="1074"/>
      <c r="K3" s="1074"/>
      <c r="L3" s="1074"/>
      <c r="M3" s="1080" t="s">
        <v>988</v>
      </c>
      <c r="N3" s="1080"/>
      <c r="O3" s="1080"/>
      <c r="P3" s="1080"/>
      <c r="Q3" s="1074" t="s">
        <v>98</v>
      </c>
      <c r="R3" s="1074"/>
      <c r="S3" s="1074"/>
      <c r="T3" s="1074"/>
      <c r="U3" s="1074"/>
      <c r="V3" s="1074" t="s">
        <v>99</v>
      </c>
      <c r="W3" s="1074"/>
      <c r="X3" s="1074"/>
      <c r="Y3" s="1074"/>
      <c r="Z3" s="1078"/>
      <c r="AA3" s="1079"/>
      <c r="AB3" s="1072"/>
      <c r="AC3" s="1072"/>
      <c r="AD3" s="1072"/>
      <c r="AE3" s="1072"/>
      <c r="AF3" s="1075" t="s">
        <v>200</v>
      </c>
      <c r="AG3" s="1075"/>
      <c r="AH3" s="1075"/>
      <c r="AI3" s="1074"/>
      <c r="AJ3" s="1074"/>
      <c r="AK3" s="1074"/>
      <c r="AL3" s="1074"/>
      <c r="AM3" s="1080" t="s">
        <v>988</v>
      </c>
      <c r="AN3" s="1080"/>
      <c r="AO3" s="1080"/>
      <c r="AP3" s="1080"/>
      <c r="AQ3" s="1074" t="s">
        <v>98</v>
      </c>
      <c r="AR3" s="1074"/>
      <c r="AS3" s="1074"/>
      <c r="AT3" s="1074"/>
      <c r="AU3" s="1074"/>
      <c r="AV3" s="1074" t="s">
        <v>99</v>
      </c>
      <c r="AW3" s="1074"/>
      <c r="AX3" s="1074"/>
      <c r="AY3" s="1074"/>
      <c r="AZ3" s="1074"/>
      <c r="BE3" s="47">
        <v>2</v>
      </c>
      <c r="BF3" s="48">
        <v>0.5</v>
      </c>
      <c r="BG3" s="101">
        <v>0.5</v>
      </c>
    </row>
    <row r="4" spans="1:59" ht="15" customHeight="1">
      <c r="A4" s="1072"/>
      <c r="B4" s="1072"/>
      <c r="C4" s="1072"/>
      <c r="D4" s="1072"/>
      <c r="E4" s="1072"/>
      <c r="F4" s="1076" t="s">
        <v>198</v>
      </c>
      <c r="G4" s="1076"/>
      <c r="H4" s="1076"/>
      <c r="I4" s="1074"/>
      <c r="J4" s="1074"/>
      <c r="K4" s="1074"/>
      <c r="L4" s="1074"/>
      <c r="M4" s="1077" t="s">
        <v>93</v>
      </c>
      <c r="N4" s="1077"/>
      <c r="O4" s="1077"/>
      <c r="P4" s="1077"/>
      <c r="Q4" s="1074" t="s">
        <v>189</v>
      </c>
      <c r="R4" s="1074"/>
      <c r="S4" s="1074" t="s">
        <v>93</v>
      </c>
      <c r="T4" s="1074"/>
      <c r="U4" s="1074"/>
      <c r="V4" s="1074" t="s">
        <v>189</v>
      </c>
      <c r="W4" s="1074"/>
      <c r="X4" s="1074" t="s">
        <v>93</v>
      </c>
      <c r="Y4" s="1074"/>
      <c r="Z4" s="1078"/>
      <c r="AA4" s="1079"/>
      <c r="AB4" s="1072"/>
      <c r="AC4" s="1072"/>
      <c r="AD4" s="1072"/>
      <c r="AE4" s="1072"/>
      <c r="AF4" s="1076" t="s">
        <v>198</v>
      </c>
      <c r="AG4" s="1076"/>
      <c r="AH4" s="1076"/>
      <c r="AI4" s="1074"/>
      <c r="AJ4" s="1074"/>
      <c r="AK4" s="1074"/>
      <c r="AL4" s="1074"/>
      <c r="AM4" s="1077" t="s">
        <v>93</v>
      </c>
      <c r="AN4" s="1077"/>
      <c r="AO4" s="1077"/>
      <c r="AP4" s="1077"/>
      <c r="AQ4" s="1074" t="s">
        <v>189</v>
      </c>
      <c r="AR4" s="1074"/>
      <c r="AS4" s="1074" t="s">
        <v>93</v>
      </c>
      <c r="AT4" s="1074"/>
      <c r="AU4" s="1074"/>
      <c r="AV4" s="1074" t="s">
        <v>189</v>
      </c>
      <c r="AW4" s="1074"/>
      <c r="AX4" s="1074" t="s">
        <v>93</v>
      </c>
      <c r="AY4" s="1074"/>
      <c r="AZ4" s="1074"/>
      <c r="BE4" s="47">
        <v>3</v>
      </c>
      <c r="BF4" s="48">
        <v>0.33300000000000002</v>
      </c>
      <c r="BG4" s="101">
        <v>0.33400000000000002</v>
      </c>
    </row>
    <row r="5" spans="1:59" ht="18.75" customHeight="1">
      <c r="A5" s="1116" t="s">
        <v>201</v>
      </c>
      <c r="B5" s="1119"/>
      <c r="C5" s="1119"/>
      <c r="D5" s="1119"/>
      <c r="E5" s="1119"/>
      <c r="F5" s="1065"/>
      <c r="G5" s="1065"/>
      <c r="H5" s="1065"/>
      <c r="I5" s="1065"/>
      <c r="J5" s="1065"/>
      <c r="K5" s="1065"/>
      <c r="L5" s="1065"/>
      <c r="M5" s="1065"/>
      <c r="N5" s="1065"/>
      <c r="O5" s="1065"/>
      <c r="P5" s="1065"/>
      <c r="Q5" s="1082"/>
      <c r="R5" s="1065"/>
      <c r="S5" s="1065"/>
      <c r="T5" s="1065"/>
      <c r="U5" s="1065"/>
      <c r="V5" s="1082"/>
      <c r="W5" s="1065"/>
      <c r="X5" s="1065"/>
      <c r="Y5" s="1065"/>
      <c r="Z5" s="1066"/>
      <c r="AA5" s="1086" t="s">
        <v>190</v>
      </c>
      <c r="AB5" s="1069"/>
      <c r="AC5" s="1069"/>
      <c r="AD5" s="1069"/>
      <c r="AE5" s="1069"/>
      <c r="AF5" s="1082"/>
      <c r="AG5" s="1065"/>
      <c r="AH5" s="1065"/>
      <c r="AI5" s="1065"/>
      <c r="AJ5" s="1065"/>
      <c r="AK5" s="1065"/>
      <c r="AL5" s="1065"/>
      <c r="AM5" s="1065"/>
      <c r="AN5" s="1065"/>
      <c r="AO5" s="1065"/>
      <c r="AP5" s="1065"/>
      <c r="AQ5" s="1082"/>
      <c r="AR5" s="1065"/>
      <c r="AS5" s="1065"/>
      <c r="AT5" s="1065"/>
      <c r="AU5" s="1065"/>
      <c r="AV5" s="1082"/>
      <c r="AW5" s="1065"/>
      <c r="AX5" s="1065"/>
      <c r="AY5" s="1065"/>
      <c r="AZ5" s="1065"/>
      <c r="BE5" s="47">
        <v>4</v>
      </c>
      <c r="BF5" s="48">
        <v>0.25</v>
      </c>
      <c r="BG5" s="101">
        <v>0.25</v>
      </c>
    </row>
    <row r="6" spans="1:59" ht="18.75" customHeight="1">
      <c r="A6" s="1116"/>
      <c r="B6" s="1070"/>
      <c r="C6" s="1070"/>
      <c r="D6" s="1070"/>
      <c r="E6" s="1070"/>
      <c r="F6" s="1069"/>
      <c r="G6" s="1069"/>
      <c r="H6" s="1069"/>
      <c r="I6" s="1069"/>
      <c r="J6" s="1069"/>
      <c r="K6" s="1069"/>
      <c r="L6" s="1069"/>
      <c r="M6" s="1069"/>
      <c r="N6" s="1069"/>
      <c r="O6" s="1069"/>
      <c r="P6" s="1069"/>
      <c r="Q6" s="1069"/>
      <c r="R6" s="1069"/>
      <c r="S6" s="1069"/>
      <c r="T6" s="1069"/>
      <c r="U6" s="1069"/>
      <c r="V6" s="1069"/>
      <c r="W6" s="1069"/>
      <c r="X6" s="1069"/>
      <c r="Y6" s="1069"/>
      <c r="Z6" s="1081"/>
      <c r="AA6" s="1086"/>
      <c r="AB6" s="1069"/>
      <c r="AC6" s="1069"/>
      <c r="AD6" s="1069"/>
      <c r="AE6" s="1069"/>
      <c r="AF6" s="1069"/>
      <c r="AG6" s="1069"/>
      <c r="AH6" s="1069"/>
      <c r="AI6" s="1069"/>
      <c r="AJ6" s="1069"/>
      <c r="AK6" s="1069"/>
      <c r="AL6" s="1069"/>
      <c r="AM6" s="1069"/>
      <c r="AN6" s="1069"/>
      <c r="AO6" s="1069"/>
      <c r="AP6" s="1069"/>
      <c r="AQ6" s="1069"/>
      <c r="AR6" s="1069"/>
      <c r="AS6" s="1069"/>
      <c r="AT6" s="1069"/>
      <c r="AU6" s="1069"/>
      <c r="AV6" s="1069"/>
      <c r="AW6" s="1069"/>
      <c r="AX6" s="1069"/>
      <c r="AY6" s="1069"/>
      <c r="AZ6" s="1069"/>
      <c r="BE6" s="47">
        <v>5</v>
      </c>
      <c r="BF6" s="48">
        <v>0.2</v>
      </c>
      <c r="BG6" s="101">
        <v>0.2</v>
      </c>
    </row>
    <row r="7" spans="1:59" ht="18.75" customHeight="1">
      <c r="A7" s="1116"/>
      <c r="B7" s="1070"/>
      <c r="C7" s="1070"/>
      <c r="D7" s="1070"/>
      <c r="E7" s="1070"/>
      <c r="F7" s="1069"/>
      <c r="G7" s="1069"/>
      <c r="H7" s="1069"/>
      <c r="I7" s="1069"/>
      <c r="J7" s="1069"/>
      <c r="K7" s="1069"/>
      <c r="L7" s="1069"/>
      <c r="M7" s="1069"/>
      <c r="N7" s="1069"/>
      <c r="O7" s="1069"/>
      <c r="P7" s="1069"/>
      <c r="Q7" s="1069"/>
      <c r="R7" s="1069"/>
      <c r="S7" s="1069"/>
      <c r="T7" s="1069"/>
      <c r="U7" s="1069"/>
      <c r="V7" s="1069"/>
      <c r="W7" s="1069"/>
      <c r="X7" s="1069"/>
      <c r="Y7" s="1069"/>
      <c r="Z7" s="1081"/>
      <c r="AA7" s="1086"/>
      <c r="AB7" s="1069"/>
      <c r="AC7" s="1069"/>
      <c r="AD7" s="1069"/>
      <c r="AE7" s="1069"/>
      <c r="AF7" s="1069"/>
      <c r="AG7" s="1069"/>
      <c r="AH7" s="1069"/>
      <c r="AI7" s="1069"/>
      <c r="AJ7" s="1069"/>
      <c r="AK7" s="1069"/>
      <c r="AL7" s="1069"/>
      <c r="AM7" s="1069"/>
      <c r="AN7" s="1069"/>
      <c r="AO7" s="1069"/>
      <c r="AP7" s="1069"/>
      <c r="AQ7" s="1069"/>
      <c r="AR7" s="1069"/>
      <c r="AS7" s="1069"/>
      <c r="AT7" s="1069"/>
      <c r="AU7" s="1069"/>
      <c r="AV7" s="1069"/>
      <c r="AW7" s="1069"/>
      <c r="AX7" s="1069"/>
      <c r="AY7" s="1069"/>
      <c r="AZ7" s="1069"/>
      <c r="BE7" s="47">
        <v>6</v>
      </c>
      <c r="BF7" s="48">
        <v>0.16600000000000001</v>
      </c>
      <c r="BG7" s="101">
        <v>0.16700000000000001</v>
      </c>
    </row>
    <row r="8" spans="1:59" ht="18.75" customHeight="1">
      <c r="A8" s="1116"/>
      <c r="B8" s="1070"/>
      <c r="C8" s="1070"/>
      <c r="D8" s="1070"/>
      <c r="E8" s="1070"/>
      <c r="F8" s="1069"/>
      <c r="G8" s="1069"/>
      <c r="H8" s="1069"/>
      <c r="I8" s="1069"/>
      <c r="J8" s="1069"/>
      <c r="K8" s="1069"/>
      <c r="L8" s="1069"/>
      <c r="M8" s="1069"/>
      <c r="N8" s="1069"/>
      <c r="O8" s="1069"/>
      <c r="P8" s="1069"/>
      <c r="Q8" s="1069"/>
      <c r="R8" s="1069"/>
      <c r="S8" s="1069"/>
      <c r="T8" s="1069"/>
      <c r="U8" s="1069"/>
      <c r="V8" s="1069"/>
      <c r="W8" s="1069"/>
      <c r="X8" s="1069"/>
      <c r="Y8" s="1069"/>
      <c r="Z8" s="1081"/>
      <c r="AA8" s="1086"/>
      <c r="AB8" s="1085" t="s">
        <v>204</v>
      </c>
      <c r="AC8" s="1085"/>
      <c r="AD8" s="1085"/>
      <c r="AE8" s="1085"/>
      <c r="AF8" s="1083">
        <f>SUM(AF5:AH7)</f>
        <v>0</v>
      </c>
      <c r="AG8" s="1083"/>
      <c r="AH8" s="1083"/>
      <c r="AI8" s="1083">
        <f>SUM(AI5:AL7)</f>
        <v>0</v>
      </c>
      <c r="AJ8" s="1083"/>
      <c r="AK8" s="1083"/>
      <c r="AL8" s="1083"/>
      <c r="AM8" s="1083">
        <f>SUM(AM5:AP7)</f>
        <v>0</v>
      </c>
      <c r="AN8" s="1083"/>
      <c r="AO8" s="1083"/>
      <c r="AP8" s="1083"/>
      <c r="AQ8" s="1084"/>
      <c r="AR8" s="1084"/>
      <c r="AS8" s="1083">
        <f>SUM(AS5:AU7)</f>
        <v>0</v>
      </c>
      <c r="AT8" s="1083"/>
      <c r="AU8" s="1083"/>
      <c r="AV8" s="1084"/>
      <c r="AW8" s="1084"/>
      <c r="AX8" s="1083">
        <f>SUM(AX5:AZ7)</f>
        <v>0</v>
      </c>
      <c r="AY8" s="1083"/>
      <c r="AZ8" s="1083"/>
      <c r="BE8" s="47">
        <v>7</v>
      </c>
      <c r="BF8" s="48">
        <v>0.14199999999999999</v>
      </c>
      <c r="BG8" s="101">
        <v>0.14299999999999999</v>
      </c>
    </row>
    <row r="9" spans="1:59" ht="18.75" customHeight="1">
      <c r="A9" s="1116"/>
      <c r="B9" s="1119"/>
      <c r="C9" s="1119"/>
      <c r="D9" s="1119"/>
      <c r="E9" s="1119"/>
      <c r="F9" s="1069"/>
      <c r="G9" s="1069"/>
      <c r="H9" s="1069"/>
      <c r="I9" s="1069"/>
      <c r="J9" s="1069"/>
      <c r="K9" s="1069"/>
      <c r="L9" s="1069"/>
      <c r="M9" s="1069"/>
      <c r="N9" s="1069"/>
      <c r="O9" s="1069"/>
      <c r="P9" s="1069"/>
      <c r="Q9" s="1069"/>
      <c r="R9" s="1069"/>
      <c r="S9" s="1069"/>
      <c r="T9" s="1069"/>
      <c r="U9" s="1069"/>
      <c r="V9" s="1069"/>
      <c r="W9" s="1069"/>
      <c r="X9" s="1069"/>
      <c r="Y9" s="1069"/>
      <c r="Z9" s="1081"/>
      <c r="AA9" s="1105" t="s">
        <v>291</v>
      </c>
      <c r="AB9" s="1106"/>
      <c r="AC9" s="1106"/>
      <c r="AD9" s="1106"/>
      <c r="AE9" s="1107"/>
      <c r="AF9" s="1101">
        <f>F14+AF8</f>
        <v>0</v>
      </c>
      <c r="AG9" s="1102"/>
      <c r="AH9" s="1103"/>
      <c r="AI9" s="1083">
        <f>I14+AI8</f>
        <v>0</v>
      </c>
      <c r="AJ9" s="1104"/>
      <c r="AK9" s="1104"/>
      <c r="AL9" s="1104"/>
      <c r="AM9" s="1083">
        <f>M14+AM8</f>
        <v>0</v>
      </c>
      <c r="AN9" s="1104"/>
      <c r="AO9" s="1104"/>
      <c r="AP9" s="1104"/>
      <c r="AQ9" s="1084"/>
      <c r="AR9" s="1084"/>
      <c r="AS9" s="1090">
        <f>S14+AS8</f>
        <v>0</v>
      </c>
      <c r="AT9" s="1091"/>
      <c r="AU9" s="1091"/>
      <c r="AV9" s="1084"/>
      <c r="AW9" s="1084"/>
      <c r="AX9" s="1092">
        <f>X14+AX8</f>
        <v>0</v>
      </c>
      <c r="AY9" s="1093"/>
      <c r="AZ9" s="1094"/>
      <c r="BE9" s="47">
        <v>8</v>
      </c>
      <c r="BF9" s="48">
        <v>0.125</v>
      </c>
      <c r="BG9" s="101">
        <v>0.125</v>
      </c>
    </row>
    <row r="10" spans="1:59" ht="18.75" customHeight="1">
      <c r="A10" s="1116"/>
      <c r="B10" s="1070"/>
      <c r="C10" s="1070"/>
      <c r="D10" s="1070"/>
      <c r="E10" s="1070"/>
      <c r="F10" s="1069"/>
      <c r="G10" s="1069"/>
      <c r="H10" s="1069"/>
      <c r="I10" s="1069"/>
      <c r="J10" s="1069"/>
      <c r="K10" s="1069"/>
      <c r="L10" s="1069"/>
      <c r="M10" s="1069"/>
      <c r="N10" s="1069"/>
      <c r="O10" s="1069"/>
      <c r="P10" s="1069"/>
      <c r="Q10" s="1069"/>
      <c r="R10" s="1069"/>
      <c r="S10" s="1069"/>
      <c r="T10" s="1069"/>
      <c r="U10" s="1069"/>
      <c r="V10" s="1069"/>
      <c r="W10" s="1069"/>
      <c r="X10" s="1069"/>
      <c r="Y10" s="1069"/>
      <c r="Z10" s="1081"/>
      <c r="AA10" s="1115" t="s">
        <v>202</v>
      </c>
      <c r="AB10" s="1070"/>
      <c r="AC10" s="1070"/>
      <c r="AD10" s="1070"/>
      <c r="AE10" s="1070"/>
      <c r="AF10" s="1069"/>
      <c r="AG10" s="1069"/>
      <c r="AH10" s="1069"/>
      <c r="AI10" s="1069"/>
      <c r="AJ10" s="1069"/>
      <c r="AK10" s="1069"/>
      <c r="AL10" s="1069"/>
      <c r="AM10" s="1069"/>
      <c r="AN10" s="1069"/>
      <c r="AO10" s="1069"/>
      <c r="AP10" s="1069"/>
      <c r="AQ10" s="1116" t="s">
        <v>205</v>
      </c>
      <c r="AR10" s="1074" t="s">
        <v>206</v>
      </c>
      <c r="AS10" s="1074"/>
      <c r="AT10" s="1074"/>
      <c r="AU10" s="1074"/>
      <c r="AV10" s="1074"/>
      <c r="AW10" s="1074"/>
      <c r="AX10" s="1074" t="s">
        <v>93</v>
      </c>
      <c r="AY10" s="1074"/>
      <c r="AZ10" s="1074"/>
      <c r="BE10" s="47">
        <v>9</v>
      </c>
      <c r="BF10" s="48">
        <v>0.111</v>
      </c>
      <c r="BG10" s="101">
        <v>0.112</v>
      </c>
    </row>
    <row r="11" spans="1:59" ht="18.75" customHeight="1">
      <c r="A11" s="1116"/>
      <c r="B11" s="1120"/>
      <c r="C11" s="1121"/>
      <c r="D11" s="1121"/>
      <c r="E11" s="1122"/>
      <c r="F11" s="1066"/>
      <c r="G11" s="1067"/>
      <c r="H11" s="1068"/>
      <c r="I11" s="1066"/>
      <c r="J11" s="1067"/>
      <c r="K11" s="1067"/>
      <c r="L11" s="1068"/>
      <c r="M11" s="1066"/>
      <c r="N11" s="1067"/>
      <c r="O11" s="1067"/>
      <c r="P11" s="1068"/>
      <c r="Q11" s="1066"/>
      <c r="R11" s="1068"/>
      <c r="S11" s="1066"/>
      <c r="T11" s="1067"/>
      <c r="U11" s="1068"/>
      <c r="V11" s="1066"/>
      <c r="W11" s="1068"/>
      <c r="X11" s="1066"/>
      <c r="Y11" s="1067"/>
      <c r="Z11" s="1067"/>
      <c r="AA11" s="1115"/>
      <c r="AB11" s="1120"/>
      <c r="AC11" s="1121"/>
      <c r="AD11" s="1121"/>
      <c r="AE11" s="1122"/>
      <c r="AF11" s="1066"/>
      <c r="AG11" s="1067"/>
      <c r="AH11" s="1068"/>
      <c r="AI11" s="1066"/>
      <c r="AJ11" s="1067"/>
      <c r="AK11" s="1067"/>
      <c r="AL11" s="1068"/>
      <c r="AM11" s="1066"/>
      <c r="AN11" s="1067"/>
      <c r="AO11" s="1067"/>
      <c r="AP11" s="1068"/>
      <c r="AQ11" s="1116"/>
      <c r="AR11" s="1087"/>
      <c r="AS11" s="1087"/>
      <c r="AT11" s="1087"/>
      <c r="AU11" s="1087"/>
      <c r="AV11" s="1087"/>
      <c r="AW11" s="1087"/>
      <c r="AX11" s="1095"/>
      <c r="AY11" s="1095"/>
      <c r="AZ11" s="1095"/>
      <c r="BE11" s="47">
        <v>10</v>
      </c>
      <c r="BF11" s="48">
        <v>0.1</v>
      </c>
      <c r="BG11" s="101">
        <v>0.1</v>
      </c>
    </row>
    <row r="12" spans="1:59" ht="18.75" customHeight="1">
      <c r="A12" s="1116"/>
      <c r="B12" s="1070"/>
      <c r="C12" s="1070"/>
      <c r="D12" s="1070"/>
      <c r="E12" s="1070"/>
      <c r="F12" s="1069"/>
      <c r="G12" s="1069"/>
      <c r="H12" s="1069"/>
      <c r="I12" s="1069"/>
      <c r="J12" s="1069"/>
      <c r="K12" s="1069"/>
      <c r="L12" s="1069"/>
      <c r="M12" s="1069"/>
      <c r="N12" s="1069"/>
      <c r="O12" s="1069"/>
      <c r="P12" s="1069"/>
      <c r="Q12" s="1069"/>
      <c r="R12" s="1069"/>
      <c r="S12" s="1069"/>
      <c r="T12" s="1069"/>
      <c r="U12" s="1069"/>
      <c r="V12" s="1069"/>
      <c r="W12" s="1069"/>
      <c r="X12" s="1069"/>
      <c r="Y12" s="1069"/>
      <c r="Z12" s="1081"/>
      <c r="AA12" s="1115"/>
      <c r="AB12" s="1070"/>
      <c r="AC12" s="1070"/>
      <c r="AD12" s="1070"/>
      <c r="AE12" s="1070"/>
      <c r="AF12" s="1069"/>
      <c r="AG12" s="1069"/>
      <c r="AH12" s="1069"/>
      <c r="AI12" s="1069"/>
      <c r="AJ12" s="1069"/>
      <c r="AK12" s="1069"/>
      <c r="AL12" s="1069"/>
      <c r="AM12" s="1069"/>
      <c r="AN12" s="1069"/>
      <c r="AO12" s="1069"/>
      <c r="AP12" s="1069"/>
      <c r="AQ12" s="1116"/>
      <c r="AR12" s="1087"/>
      <c r="AS12" s="1087"/>
      <c r="AT12" s="1087"/>
      <c r="AU12" s="1087"/>
      <c r="AV12" s="1087"/>
      <c r="AW12" s="1087"/>
      <c r="AX12" s="1099"/>
      <c r="AY12" s="1099"/>
      <c r="AZ12" s="1099"/>
      <c r="BE12" s="47">
        <v>11</v>
      </c>
      <c r="BF12" s="48">
        <v>0.09</v>
      </c>
      <c r="BG12" s="101">
        <v>9.0999999999999998E-2</v>
      </c>
    </row>
    <row r="13" spans="1:59" ht="18.75" customHeight="1">
      <c r="A13" s="1116"/>
      <c r="B13" s="1070"/>
      <c r="C13" s="1070"/>
      <c r="D13" s="1070"/>
      <c r="E13" s="1070"/>
      <c r="F13" s="1069"/>
      <c r="G13" s="1069"/>
      <c r="H13" s="1069"/>
      <c r="I13" s="1069"/>
      <c r="J13" s="1069"/>
      <c r="K13" s="1069"/>
      <c r="L13" s="1069"/>
      <c r="M13" s="1069"/>
      <c r="N13" s="1069"/>
      <c r="O13" s="1069"/>
      <c r="P13" s="1069"/>
      <c r="Q13" s="1069"/>
      <c r="R13" s="1069"/>
      <c r="S13" s="1069"/>
      <c r="T13" s="1069"/>
      <c r="U13" s="1069"/>
      <c r="V13" s="1069"/>
      <c r="W13" s="1069"/>
      <c r="X13" s="1069"/>
      <c r="Y13" s="1069"/>
      <c r="Z13" s="1081"/>
      <c r="AA13" s="1115"/>
      <c r="AB13" s="1085" t="s">
        <v>203</v>
      </c>
      <c r="AC13" s="1085"/>
      <c r="AD13" s="1085"/>
      <c r="AE13" s="1085"/>
      <c r="AF13" s="1114"/>
      <c r="AG13" s="1114"/>
      <c r="AH13" s="1114"/>
      <c r="AI13" s="1083">
        <f>SUM(AI10:AL12)</f>
        <v>0</v>
      </c>
      <c r="AJ13" s="1083"/>
      <c r="AK13" s="1083"/>
      <c r="AL13" s="1083"/>
      <c r="AM13" s="1092">
        <f>SUM(AM10:AP12)</f>
        <v>0</v>
      </c>
      <c r="AN13" s="1117"/>
      <c r="AO13" s="1117"/>
      <c r="AP13" s="1118"/>
      <c r="AQ13" s="1116"/>
      <c r="AR13" s="1087"/>
      <c r="AS13" s="1087"/>
      <c r="AT13" s="1087"/>
      <c r="AU13" s="1087"/>
      <c r="AV13" s="1087"/>
      <c r="AW13" s="1087"/>
      <c r="AX13" s="1099"/>
      <c r="AY13" s="1099"/>
      <c r="AZ13" s="1099"/>
      <c r="BE13" s="47">
        <v>12</v>
      </c>
      <c r="BF13" s="48">
        <v>8.3000000000000004E-2</v>
      </c>
      <c r="BG13" s="101">
        <v>8.4000000000000005E-2</v>
      </c>
    </row>
    <row r="14" spans="1:59" ht="18.75" customHeight="1">
      <c r="A14" s="1116"/>
      <c r="B14" s="1085" t="s">
        <v>243</v>
      </c>
      <c r="C14" s="1085"/>
      <c r="D14" s="1085"/>
      <c r="E14" s="1085"/>
      <c r="F14" s="1092">
        <f>SUM(F5:H13)</f>
        <v>0</v>
      </c>
      <c r="G14" s="1117"/>
      <c r="H14" s="1118"/>
      <c r="I14" s="1092">
        <f>SUM(I5:L13)</f>
        <v>0</v>
      </c>
      <c r="J14" s="1117"/>
      <c r="K14" s="1117"/>
      <c r="L14" s="1118"/>
      <c r="M14" s="1092">
        <f>SUM(M5:P13)</f>
        <v>0</v>
      </c>
      <c r="N14" s="1117"/>
      <c r="O14" s="1117"/>
      <c r="P14" s="1118"/>
      <c r="Q14" s="1114"/>
      <c r="R14" s="1114"/>
      <c r="S14" s="1100">
        <f>SUM(S5:U13)</f>
        <v>0</v>
      </c>
      <c r="T14" s="1100"/>
      <c r="U14" s="1100"/>
      <c r="V14" s="1114"/>
      <c r="W14" s="1114"/>
      <c r="X14" s="1100">
        <f>SUM(X5:Z13)</f>
        <v>0</v>
      </c>
      <c r="Y14" s="1100"/>
      <c r="Z14" s="1100"/>
      <c r="AA14" s="1140" t="s">
        <v>290</v>
      </c>
      <c r="AB14" s="1141"/>
      <c r="AC14" s="1141"/>
      <c r="AD14" s="1141"/>
      <c r="AE14" s="1142"/>
      <c r="AF14" s="1134"/>
      <c r="AG14" s="1134"/>
      <c r="AH14" s="1134"/>
      <c r="AI14" s="1100">
        <f>AI9+AI13</f>
        <v>0</v>
      </c>
      <c r="AJ14" s="1100"/>
      <c r="AK14" s="1100"/>
      <c r="AL14" s="1100"/>
      <c r="AM14" s="1100">
        <f>AM9+AM13</f>
        <v>0</v>
      </c>
      <c r="AN14" s="1100"/>
      <c r="AO14" s="1100"/>
      <c r="AP14" s="1100"/>
      <c r="AQ14" s="1116"/>
      <c r="AR14" s="1131" t="s">
        <v>983</v>
      </c>
      <c r="AS14" s="1132"/>
      <c r="AT14" s="1132"/>
      <c r="AU14" s="1132"/>
      <c r="AV14" s="1132"/>
      <c r="AW14" s="1133"/>
      <c r="AX14" s="1125">
        <f>SUM(AX11:AZ13)</f>
        <v>0</v>
      </c>
      <c r="AY14" s="1126"/>
      <c r="AZ14" s="1127"/>
      <c r="BE14" s="47">
        <v>13</v>
      </c>
      <c r="BF14" s="48">
        <v>7.5999999999999998E-2</v>
      </c>
      <c r="BG14" s="101">
        <v>7.6999999999999999E-2</v>
      </c>
    </row>
    <row r="15" spans="1:59" ht="7.5" customHeight="1">
      <c r="BE15" s="47">
        <v>14</v>
      </c>
      <c r="BF15" s="48">
        <v>7.0999999999999994E-2</v>
      </c>
      <c r="BG15" s="101">
        <v>7.1999999999999995E-2</v>
      </c>
    </row>
    <row r="16" spans="1:59" ht="15" customHeight="1">
      <c r="A16" s="46" t="s">
        <v>207</v>
      </c>
      <c r="BE16" s="47">
        <v>15</v>
      </c>
      <c r="BF16" s="48">
        <v>6.6000000000000003E-2</v>
      </c>
      <c r="BG16" s="101">
        <v>6.7000000000000004E-2</v>
      </c>
    </row>
    <row r="17" spans="1:60" ht="15" customHeight="1">
      <c r="A17" s="1072" t="s">
        <v>210</v>
      </c>
      <c r="B17" s="1072"/>
      <c r="C17" s="1072"/>
      <c r="D17" s="1072"/>
      <c r="E17" s="1072"/>
      <c r="F17" s="1072" t="s">
        <v>211</v>
      </c>
      <c r="G17" s="1072"/>
      <c r="H17" s="1171" t="s">
        <v>208</v>
      </c>
      <c r="I17" s="1172"/>
      <c r="J17" s="1173"/>
      <c r="K17" s="1128" t="s">
        <v>213</v>
      </c>
      <c r="L17" s="1129"/>
      <c r="M17" s="1129"/>
      <c r="N17" s="1129"/>
      <c r="O17" s="1128" t="s">
        <v>215</v>
      </c>
      <c r="P17" s="1129"/>
      <c r="Q17" s="1129"/>
      <c r="R17" s="1129"/>
      <c r="S17" s="1130" t="s">
        <v>220</v>
      </c>
      <c r="T17" s="1130"/>
      <c r="U17" s="1130" t="s">
        <v>219</v>
      </c>
      <c r="V17" s="1130"/>
      <c r="W17" s="1143" t="s">
        <v>217</v>
      </c>
      <c r="X17" s="1144"/>
      <c r="Y17" s="1088" t="s">
        <v>218</v>
      </c>
      <c r="Z17" s="1089"/>
      <c r="AA17" s="1136" t="s">
        <v>1035</v>
      </c>
      <c r="AB17" s="1136"/>
      <c r="AC17" s="1136"/>
      <c r="AD17" s="1136"/>
      <c r="AE17" s="1138" t="s">
        <v>163</v>
      </c>
      <c r="AF17" s="1138"/>
      <c r="AG17" s="1138"/>
      <c r="AH17" s="1138"/>
      <c r="AI17" s="1138"/>
      <c r="AJ17" s="1109" t="s">
        <v>224</v>
      </c>
      <c r="AK17" s="1110"/>
      <c r="AL17" s="1110"/>
      <c r="AM17" s="1123" t="s">
        <v>225</v>
      </c>
      <c r="AN17" s="1124"/>
      <c r="AO17" s="1124"/>
      <c r="AP17" s="1112" t="s">
        <v>1036</v>
      </c>
      <c r="AQ17" s="1112"/>
      <c r="AR17" s="1112"/>
      <c r="AS17" s="1112"/>
      <c r="AT17" s="1123" t="s">
        <v>229</v>
      </c>
      <c r="AU17" s="1124"/>
      <c r="AV17" s="1124"/>
      <c r="AW17" s="1124"/>
      <c r="AX17" s="1074" t="s">
        <v>79</v>
      </c>
      <c r="AY17" s="1074"/>
      <c r="AZ17" s="1074"/>
      <c r="BA17" s="1074"/>
      <c r="BE17" s="46"/>
      <c r="BF17" s="47">
        <v>16</v>
      </c>
      <c r="BG17" s="48">
        <v>6.2E-2</v>
      </c>
      <c r="BH17" s="101"/>
    </row>
    <row r="18" spans="1:60" ht="15" customHeight="1">
      <c r="A18" s="1072"/>
      <c r="B18" s="1072"/>
      <c r="C18" s="1072"/>
      <c r="D18" s="1072"/>
      <c r="E18" s="1072"/>
      <c r="F18" s="1072"/>
      <c r="G18" s="1072"/>
      <c r="H18" s="1174" t="s">
        <v>212</v>
      </c>
      <c r="I18" s="1175"/>
      <c r="J18" s="1176"/>
      <c r="K18" s="1180" t="s">
        <v>55</v>
      </c>
      <c r="L18" s="1180"/>
      <c r="M18" s="1180"/>
      <c r="N18" s="1180"/>
      <c r="O18" s="1080" t="s">
        <v>209</v>
      </c>
      <c r="P18" s="1080"/>
      <c r="Q18" s="1080"/>
      <c r="R18" s="1080"/>
      <c r="S18" s="1130"/>
      <c r="T18" s="1130"/>
      <c r="U18" s="1130"/>
      <c r="V18" s="1130"/>
      <c r="W18" s="1144"/>
      <c r="X18" s="1144"/>
      <c r="Y18" s="1089"/>
      <c r="Z18" s="1089"/>
      <c r="AA18" s="1137"/>
      <c r="AB18" s="1137"/>
      <c r="AC18" s="1137"/>
      <c r="AD18" s="1137"/>
      <c r="AE18" s="1096" t="s">
        <v>222</v>
      </c>
      <c r="AF18" s="1097"/>
      <c r="AG18" s="1097"/>
      <c r="AH18" s="1097"/>
      <c r="AI18" s="1097"/>
      <c r="AJ18" s="1111"/>
      <c r="AK18" s="1111"/>
      <c r="AL18" s="1111"/>
      <c r="AM18" s="1096" t="s">
        <v>226</v>
      </c>
      <c r="AN18" s="1096"/>
      <c r="AO18" s="1096"/>
      <c r="AP18" s="1113"/>
      <c r="AQ18" s="1113"/>
      <c r="AR18" s="1113"/>
      <c r="AS18" s="1113"/>
      <c r="AT18" s="1075" t="s">
        <v>228</v>
      </c>
      <c r="AU18" s="1075"/>
      <c r="AV18" s="1075"/>
      <c r="AW18" s="1075"/>
      <c r="AX18" s="1074"/>
      <c r="AY18" s="1074"/>
      <c r="AZ18" s="1074"/>
      <c r="BA18" s="1074"/>
      <c r="BE18" s="46"/>
      <c r="BF18" s="47"/>
      <c r="BG18" s="48"/>
      <c r="BH18" s="101"/>
    </row>
    <row r="19" spans="1:60" ht="15" customHeight="1">
      <c r="A19" s="1072"/>
      <c r="B19" s="1072"/>
      <c r="C19" s="1072"/>
      <c r="D19" s="1072"/>
      <c r="E19" s="1072"/>
      <c r="F19" s="1072"/>
      <c r="G19" s="1072"/>
      <c r="H19" s="195" t="s">
        <v>1023</v>
      </c>
      <c r="I19" s="196" t="s">
        <v>1029</v>
      </c>
      <c r="J19" s="197" t="s">
        <v>1030</v>
      </c>
      <c r="K19" s="1139" t="s">
        <v>214</v>
      </c>
      <c r="L19" s="1139"/>
      <c r="M19" s="1139"/>
      <c r="N19" s="1139"/>
      <c r="O19" s="1077" t="s">
        <v>216</v>
      </c>
      <c r="P19" s="1077"/>
      <c r="Q19" s="1077"/>
      <c r="R19" s="1077"/>
      <c r="S19" s="1130"/>
      <c r="T19" s="1130"/>
      <c r="U19" s="1130"/>
      <c r="V19" s="1130"/>
      <c r="W19" s="1144"/>
      <c r="X19" s="1144"/>
      <c r="Y19" s="1089"/>
      <c r="Z19" s="1089"/>
      <c r="AA19" s="1139" t="s">
        <v>221</v>
      </c>
      <c r="AB19" s="1139"/>
      <c r="AC19" s="1139"/>
      <c r="AD19" s="1139"/>
      <c r="AE19" s="1098"/>
      <c r="AF19" s="1098"/>
      <c r="AG19" s="1098"/>
      <c r="AH19" s="1098"/>
      <c r="AI19" s="1098"/>
      <c r="AJ19" s="1076" t="s">
        <v>223</v>
      </c>
      <c r="AK19" s="1076"/>
      <c r="AL19" s="1076"/>
      <c r="AM19" s="1135"/>
      <c r="AN19" s="1135"/>
      <c r="AO19" s="1135"/>
      <c r="AP19" s="1108" t="s">
        <v>227</v>
      </c>
      <c r="AQ19" s="1108"/>
      <c r="AR19" s="1108"/>
      <c r="AS19" s="1108"/>
      <c r="AT19" s="1076" t="s">
        <v>230</v>
      </c>
      <c r="AU19" s="1076"/>
      <c r="AV19" s="1076"/>
      <c r="AW19" s="1076"/>
      <c r="AX19" s="1074"/>
      <c r="AY19" s="1074"/>
      <c r="AZ19" s="1074"/>
      <c r="BA19" s="1074"/>
      <c r="BE19" s="46"/>
      <c r="BF19" s="47"/>
      <c r="BG19" s="48"/>
      <c r="BH19" s="101"/>
    </row>
    <row r="20" spans="1:60" ht="18.75" customHeight="1">
      <c r="A20" s="1156"/>
      <c r="B20" s="1156"/>
      <c r="C20" s="1156"/>
      <c r="D20" s="1156"/>
      <c r="E20" s="1156"/>
      <c r="F20" s="1157"/>
      <c r="G20" s="1157"/>
      <c r="H20" s="200"/>
      <c r="I20" s="201"/>
      <c r="J20" s="202"/>
      <c r="K20" s="1147"/>
      <c r="L20" s="1147"/>
      <c r="M20" s="1147"/>
      <c r="N20" s="1147"/>
      <c r="O20" s="1148" t="str">
        <f t="shared" ref="O20:O22" si="0">IF(K20&gt;0,INT(K20*IF(OR(I20&gt;=20,H20="R",AND(I20&gt;=19,J20&gt;=4)),1,0.9)),"")</f>
        <v/>
      </c>
      <c r="P20" s="1148"/>
      <c r="Q20" s="1148"/>
      <c r="R20" s="1148"/>
      <c r="S20" s="1155" t="str">
        <f t="shared" ref="S20:S23" si="1">IF(K20&gt;0,IF(OR(I20&gt;=20,H20="R",AND(I20&gt;=19,J20&gt;=4)),"定額","旧定額"),"")</f>
        <v/>
      </c>
      <c r="T20" s="1155"/>
      <c r="U20" s="1147"/>
      <c r="V20" s="1147"/>
      <c r="W20" s="1150" t="str">
        <f t="shared" ref="W20" si="2">IF(U20&gt;0,IF(ISNA(VLOOKUP($BC$1,$BE$2:$BG$51,3,0))," ",VLOOKUP(U20,$BE$2:$BG$51,IF($BC$1-1&lt;21,IF(S20="旧定額",2,3),IF(S20="旧定額",2,3)),0))," ")</f>
        <v xml:space="preserve"> </v>
      </c>
      <c r="X20" s="1151"/>
      <c r="Y20" s="203"/>
      <c r="Z20" s="199" t="s">
        <v>289</v>
      </c>
      <c r="AA20" s="1152" t="str">
        <f>IF(U20&gt;0,TRUNC(O20*W20*Y20/12),"  ")</f>
        <v xml:space="preserve">  </v>
      </c>
      <c r="AB20" s="1153"/>
      <c r="AC20" s="1153"/>
      <c r="AD20" s="1154"/>
      <c r="AE20" s="1147"/>
      <c r="AF20" s="1147"/>
      <c r="AG20" s="1147"/>
      <c r="AH20" s="1147"/>
      <c r="AI20" s="1147"/>
      <c r="AJ20" s="1148" t="str">
        <f t="shared" ref="AJ20:AJ25" si="3">IF(U20&gt;0,AA20+AE20,"  ")</f>
        <v xml:space="preserve">  </v>
      </c>
      <c r="AK20" s="1148"/>
      <c r="AL20" s="1148"/>
      <c r="AM20" s="1147"/>
      <c r="AN20" s="1147"/>
      <c r="AO20" s="1147"/>
      <c r="AP20" s="1148" t="str">
        <f t="shared" ref="AP20:AP25" si="4">IF(U20&gt;0,AJ20*AM20/100,"  ")</f>
        <v xml:space="preserve">  </v>
      </c>
      <c r="AQ20" s="1148"/>
      <c r="AR20" s="1148"/>
      <c r="AS20" s="1148"/>
      <c r="AT20" s="1146"/>
      <c r="AU20" s="1146"/>
      <c r="AV20" s="1146"/>
      <c r="AW20" s="1146"/>
      <c r="AX20" s="1145"/>
      <c r="AY20" s="1145"/>
      <c r="AZ20" s="1145"/>
      <c r="BA20" s="1145"/>
      <c r="BE20" s="46"/>
      <c r="BF20" s="47"/>
      <c r="BG20" s="48"/>
      <c r="BH20" s="198" t="s">
        <v>1024</v>
      </c>
    </row>
    <row r="21" spans="1:60" ht="18.75" customHeight="1">
      <c r="A21" s="1156"/>
      <c r="B21" s="1156"/>
      <c r="C21" s="1156"/>
      <c r="D21" s="1156"/>
      <c r="E21" s="1156"/>
      <c r="F21" s="1157"/>
      <c r="G21" s="1157"/>
      <c r="H21" s="200"/>
      <c r="I21" s="201"/>
      <c r="J21" s="202"/>
      <c r="K21" s="1158"/>
      <c r="L21" s="1158"/>
      <c r="M21" s="1158"/>
      <c r="N21" s="1158"/>
      <c r="O21" s="1148" t="str">
        <f t="shared" si="0"/>
        <v/>
      </c>
      <c r="P21" s="1148"/>
      <c r="Q21" s="1148"/>
      <c r="R21" s="1148"/>
      <c r="S21" s="1155" t="str">
        <f t="shared" si="1"/>
        <v/>
      </c>
      <c r="T21" s="1155"/>
      <c r="U21" s="1147"/>
      <c r="V21" s="1147"/>
      <c r="W21" s="1150" t="str">
        <f t="shared" ref="W21:W25" si="5">IF(U21&gt;0,IF(ISNA(VLOOKUP($BC$1,$BE$2:$BG$51,3,0))," ",VLOOKUP(U21,$BE$2:$BG$51,IF($BC$1-1&lt;21,IF(S21="旧定額",2,3),IF(S21="旧定額",2,3)),0))," ")</f>
        <v xml:space="preserve"> </v>
      </c>
      <c r="X21" s="1151"/>
      <c r="Y21" s="203"/>
      <c r="Z21" s="199" t="s">
        <v>1028</v>
      </c>
      <c r="AA21" s="1152" t="str">
        <f t="shared" ref="AA21:AA25" si="6">IF(U21&gt;0,TRUNC(O21*W21*Y21/12),"  ")</f>
        <v xml:space="preserve">  </v>
      </c>
      <c r="AB21" s="1153"/>
      <c r="AC21" s="1153"/>
      <c r="AD21" s="1154"/>
      <c r="AE21" s="1147"/>
      <c r="AF21" s="1147"/>
      <c r="AG21" s="1147"/>
      <c r="AH21" s="1147"/>
      <c r="AI21" s="1147"/>
      <c r="AJ21" s="1149" t="str">
        <f t="shared" si="3"/>
        <v xml:space="preserve">  </v>
      </c>
      <c r="AK21" s="1149"/>
      <c r="AL21" s="1149"/>
      <c r="AM21" s="1147"/>
      <c r="AN21" s="1147"/>
      <c r="AO21" s="1147"/>
      <c r="AP21" s="1148" t="str">
        <f t="shared" si="4"/>
        <v xml:space="preserve">  </v>
      </c>
      <c r="AQ21" s="1148"/>
      <c r="AR21" s="1148"/>
      <c r="AS21" s="1148"/>
      <c r="AT21" s="1146"/>
      <c r="AU21" s="1146"/>
      <c r="AV21" s="1146"/>
      <c r="AW21" s="1146"/>
      <c r="AX21" s="1145"/>
      <c r="AY21" s="1145"/>
      <c r="AZ21" s="1145"/>
      <c r="BA21" s="1145"/>
      <c r="BE21" s="46"/>
      <c r="BF21" s="47"/>
      <c r="BG21" s="48"/>
      <c r="BH21" s="198" t="s">
        <v>774</v>
      </c>
    </row>
    <row r="22" spans="1:60" ht="18.75" customHeight="1">
      <c r="A22" s="1156"/>
      <c r="B22" s="1156"/>
      <c r="C22" s="1156"/>
      <c r="D22" s="1156"/>
      <c r="E22" s="1156"/>
      <c r="F22" s="1157"/>
      <c r="G22" s="1157"/>
      <c r="H22" s="200"/>
      <c r="I22" s="201"/>
      <c r="J22" s="202"/>
      <c r="K22" s="1158"/>
      <c r="L22" s="1158"/>
      <c r="M22" s="1158"/>
      <c r="N22" s="1158"/>
      <c r="O22" s="1148" t="str">
        <f t="shared" si="0"/>
        <v/>
      </c>
      <c r="P22" s="1148"/>
      <c r="Q22" s="1148"/>
      <c r="R22" s="1148"/>
      <c r="S22" s="1155" t="str">
        <f t="shared" si="1"/>
        <v/>
      </c>
      <c r="T22" s="1155"/>
      <c r="U22" s="1147"/>
      <c r="V22" s="1147"/>
      <c r="W22" s="1150" t="str">
        <f t="shared" si="5"/>
        <v xml:space="preserve"> </v>
      </c>
      <c r="X22" s="1151"/>
      <c r="Y22" s="203"/>
      <c r="Z22" s="199" t="s">
        <v>289</v>
      </c>
      <c r="AA22" s="1152" t="str">
        <f t="shared" si="6"/>
        <v xml:space="preserve">  </v>
      </c>
      <c r="AB22" s="1153"/>
      <c r="AC22" s="1153"/>
      <c r="AD22" s="1154"/>
      <c r="AE22" s="1147"/>
      <c r="AF22" s="1147"/>
      <c r="AG22" s="1147"/>
      <c r="AH22" s="1147"/>
      <c r="AI22" s="1147"/>
      <c r="AJ22" s="1149" t="str">
        <f t="shared" si="3"/>
        <v xml:space="preserve">  </v>
      </c>
      <c r="AK22" s="1149"/>
      <c r="AL22" s="1149"/>
      <c r="AM22" s="1147"/>
      <c r="AN22" s="1147"/>
      <c r="AO22" s="1147"/>
      <c r="AP22" s="1148" t="str">
        <f t="shared" si="4"/>
        <v xml:space="preserve">  </v>
      </c>
      <c r="AQ22" s="1148"/>
      <c r="AR22" s="1148"/>
      <c r="AS22" s="1148"/>
      <c r="AT22" s="1146"/>
      <c r="AU22" s="1146"/>
      <c r="AV22" s="1146"/>
      <c r="AW22" s="1146"/>
      <c r="AX22" s="1145"/>
      <c r="AY22" s="1145"/>
      <c r="AZ22" s="1145"/>
      <c r="BA22" s="1145"/>
      <c r="BE22" s="46"/>
      <c r="BF22" s="47">
        <v>21</v>
      </c>
      <c r="BG22" s="48">
        <v>4.8000000000000001E-2</v>
      </c>
      <c r="BH22" s="101"/>
    </row>
    <row r="23" spans="1:60" ht="18.75" customHeight="1">
      <c r="A23" s="1156"/>
      <c r="B23" s="1156"/>
      <c r="C23" s="1156"/>
      <c r="D23" s="1156"/>
      <c r="E23" s="1156"/>
      <c r="F23" s="1157"/>
      <c r="G23" s="1157"/>
      <c r="H23" s="200"/>
      <c r="I23" s="201"/>
      <c r="J23" s="202"/>
      <c r="K23" s="1158"/>
      <c r="L23" s="1158"/>
      <c r="M23" s="1158"/>
      <c r="N23" s="1158"/>
      <c r="O23" s="1148" t="str">
        <f>IF(K23&gt;0,INT(K23*IF(OR(I23&gt;=20,H23="R",AND(I23&gt;=19,J23&gt;=4)),1,0.9)),"")</f>
        <v/>
      </c>
      <c r="P23" s="1148"/>
      <c r="Q23" s="1148"/>
      <c r="R23" s="1148"/>
      <c r="S23" s="1155" t="str">
        <f t="shared" si="1"/>
        <v/>
      </c>
      <c r="T23" s="1155"/>
      <c r="U23" s="1147"/>
      <c r="V23" s="1147"/>
      <c r="W23" s="1150" t="str">
        <f t="shared" si="5"/>
        <v xml:space="preserve"> </v>
      </c>
      <c r="X23" s="1151"/>
      <c r="Y23" s="203"/>
      <c r="Z23" s="199" t="s">
        <v>289</v>
      </c>
      <c r="AA23" s="1152" t="str">
        <f t="shared" si="6"/>
        <v xml:space="preserve">  </v>
      </c>
      <c r="AB23" s="1153"/>
      <c r="AC23" s="1153"/>
      <c r="AD23" s="1154"/>
      <c r="AE23" s="1147"/>
      <c r="AF23" s="1147"/>
      <c r="AG23" s="1147"/>
      <c r="AH23" s="1147"/>
      <c r="AI23" s="1147"/>
      <c r="AJ23" s="1149" t="str">
        <f t="shared" si="3"/>
        <v xml:space="preserve">  </v>
      </c>
      <c r="AK23" s="1149"/>
      <c r="AL23" s="1149"/>
      <c r="AM23" s="1147"/>
      <c r="AN23" s="1147"/>
      <c r="AO23" s="1147"/>
      <c r="AP23" s="1148" t="str">
        <f t="shared" si="4"/>
        <v xml:space="preserve">  </v>
      </c>
      <c r="AQ23" s="1148"/>
      <c r="AR23" s="1148"/>
      <c r="AS23" s="1148"/>
      <c r="AT23" s="1146"/>
      <c r="AU23" s="1146"/>
      <c r="AV23" s="1146"/>
      <c r="AW23" s="1146"/>
      <c r="AX23" s="1145"/>
      <c r="AY23" s="1145"/>
      <c r="AZ23" s="1145"/>
      <c r="BA23" s="1145"/>
      <c r="BE23" s="46"/>
      <c r="BF23" s="47">
        <v>22</v>
      </c>
      <c r="BG23" s="48">
        <v>4.5999999999999999E-2</v>
      </c>
      <c r="BH23" s="101"/>
    </row>
    <row r="24" spans="1:60" ht="18.75" customHeight="1">
      <c r="A24" s="1156"/>
      <c r="B24" s="1156"/>
      <c r="C24" s="1156"/>
      <c r="D24" s="1156"/>
      <c r="E24" s="1156"/>
      <c r="F24" s="1157"/>
      <c r="G24" s="1157"/>
      <c r="H24" s="200"/>
      <c r="I24" s="201"/>
      <c r="J24" s="202"/>
      <c r="K24" s="1158"/>
      <c r="L24" s="1158"/>
      <c r="M24" s="1158"/>
      <c r="N24" s="1158"/>
      <c r="O24" s="1148" t="str">
        <f t="shared" ref="O24:O25" si="7">IF(K24&gt;0,INT(K24*IF(OR(I24&gt;=20,H24="R",AND(I24&gt;=19,J24&gt;=4)),1,0.9)),"")</f>
        <v/>
      </c>
      <c r="P24" s="1148"/>
      <c r="Q24" s="1148"/>
      <c r="R24" s="1148"/>
      <c r="S24" s="1155" t="str">
        <f>IF(K24&gt;0,IF(OR(I24&gt;=20,H24="R",AND(I24&gt;=19,J24&gt;=4)),"定額","旧定額"),"")</f>
        <v/>
      </c>
      <c r="T24" s="1155"/>
      <c r="U24" s="1147"/>
      <c r="V24" s="1147"/>
      <c r="W24" s="1150" t="str">
        <f t="shared" si="5"/>
        <v xml:space="preserve"> </v>
      </c>
      <c r="X24" s="1151"/>
      <c r="Y24" s="203"/>
      <c r="Z24" s="199" t="s">
        <v>289</v>
      </c>
      <c r="AA24" s="1152" t="str">
        <f t="shared" si="6"/>
        <v xml:space="preserve">  </v>
      </c>
      <c r="AB24" s="1153"/>
      <c r="AC24" s="1153"/>
      <c r="AD24" s="1154"/>
      <c r="AE24" s="1147"/>
      <c r="AF24" s="1147"/>
      <c r="AG24" s="1147"/>
      <c r="AH24" s="1147"/>
      <c r="AI24" s="1147"/>
      <c r="AJ24" s="1149" t="str">
        <f t="shared" si="3"/>
        <v xml:space="preserve">  </v>
      </c>
      <c r="AK24" s="1149"/>
      <c r="AL24" s="1149"/>
      <c r="AM24" s="1147"/>
      <c r="AN24" s="1147"/>
      <c r="AO24" s="1147"/>
      <c r="AP24" s="1148" t="str">
        <f t="shared" si="4"/>
        <v xml:space="preserve">  </v>
      </c>
      <c r="AQ24" s="1148"/>
      <c r="AR24" s="1148"/>
      <c r="AS24" s="1148"/>
      <c r="AT24" s="1146"/>
      <c r="AU24" s="1146"/>
      <c r="AV24" s="1146"/>
      <c r="AW24" s="1146"/>
      <c r="AX24" s="1145"/>
      <c r="AY24" s="1145"/>
      <c r="AZ24" s="1145"/>
      <c r="BA24" s="1145"/>
      <c r="BE24" s="46"/>
      <c r="BF24" s="47">
        <v>23</v>
      </c>
      <c r="BG24" s="48">
        <v>4.3999999999999997E-2</v>
      </c>
      <c r="BH24" s="101"/>
    </row>
    <row r="25" spans="1:60" ht="18.75" customHeight="1">
      <c r="A25" s="1156"/>
      <c r="B25" s="1156"/>
      <c r="C25" s="1156"/>
      <c r="D25" s="1156"/>
      <c r="E25" s="1156"/>
      <c r="F25" s="1157"/>
      <c r="G25" s="1157"/>
      <c r="H25" s="200"/>
      <c r="I25" s="201"/>
      <c r="J25" s="202"/>
      <c r="K25" s="1158"/>
      <c r="L25" s="1158"/>
      <c r="M25" s="1158"/>
      <c r="N25" s="1158"/>
      <c r="O25" s="1148" t="str">
        <f t="shared" si="7"/>
        <v/>
      </c>
      <c r="P25" s="1148"/>
      <c r="Q25" s="1148"/>
      <c r="R25" s="1148"/>
      <c r="S25" s="1155" t="str">
        <f>IF(K25&gt;0,IF(OR(I25&gt;=20,H25="R",AND(I25&gt;=19,J25&gt;=4)),"定額","旧定額"),"")</f>
        <v/>
      </c>
      <c r="T25" s="1155"/>
      <c r="U25" s="1147"/>
      <c r="V25" s="1147"/>
      <c r="W25" s="1150" t="str">
        <f t="shared" si="5"/>
        <v xml:space="preserve"> </v>
      </c>
      <c r="X25" s="1151"/>
      <c r="Y25" s="203"/>
      <c r="Z25" s="199" t="s">
        <v>289</v>
      </c>
      <c r="AA25" s="1152" t="str">
        <f t="shared" si="6"/>
        <v xml:space="preserve">  </v>
      </c>
      <c r="AB25" s="1153"/>
      <c r="AC25" s="1153"/>
      <c r="AD25" s="1154"/>
      <c r="AE25" s="1147"/>
      <c r="AF25" s="1147"/>
      <c r="AG25" s="1147"/>
      <c r="AH25" s="1147"/>
      <c r="AI25" s="1147"/>
      <c r="AJ25" s="1149" t="str">
        <f t="shared" si="3"/>
        <v xml:space="preserve">  </v>
      </c>
      <c r="AK25" s="1149"/>
      <c r="AL25" s="1149"/>
      <c r="AM25" s="1147"/>
      <c r="AN25" s="1147"/>
      <c r="AO25" s="1147"/>
      <c r="AP25" s="1148" t="str">
        <f t="shared" si="4"/>
        <v xml:space="preserve">  </v>
      </c>
      <c r="AQ25" s="1148"/>
      <c r="AR25" s="1148"/>
      <c r="AS25" s="1148"/>
      <c r="AT25" s="1146"/>
      <c r="AU25" s="1146"/>
      <c r="AV25" s="1146"/>
      <c r="AW25" s="1146"/>
      <c r="AX25" s="1145"/>
      <c r="AY25" s="1145"/>
      <c r="AZ25" s="1145"/>
      <c r="BA25" s="1145"/>
      <c r="BE25" s="46"/>
      <c r="BF25" s="47">
        <v>24</v>
      </c>
      <c r="BG25" s="48">
        <v>4.2000000000000003E-2</v>
      </c>
      <c r="BH25" s="101"/>
    </row>
    <row r="26" spans="1:60" ht="18.75" customHeight="1">
      <c r="A26" s="1162" t="s">
        <v>100</v>
      </c>
      <c r="B26" s="1162"/>
      <c r="C26" s="1162"/>
      <c r="D26" s="1162"/>
      <c r="E26" s="1162"/>
      <c r="F26" s="1165"/>
      <c r="G26" s="1165"/>
      <c r="H26" s="1177"/>
      <c r="I26" s="1178"/>
      <c r="J26" s="1179"/>
      <c r="K26" s="1165"/>
      <c r="L26" s="1165"/>
      <c r="M26" s="1165"/>
      <c r="N26" s="1165"/>
      <c r="O26" s="1165"/>
      <c r="P26" s="1165"/>
      <c r="Q26" s="1165"/>
      <c r="R26" s="1165"/>
      <c r="S26" s="1165"/>
      <c r="T26" s="1165"/>
      <c r="U26" s="1165"/>
      <c r="V26" s="1165"/>
      <c r="W26" s="1159"/>
      <c r="X26" s="1159"/>
      <c r="Y26" s="1159"/>
      <c r="Z26" s="1159"/>
      <c r="AA26" s="1160">
        <f>SUM(AA20:AD25)</f>
        <v>0</v>
      </c>
      <c r="AB26" s="1161"/>
      <c r="AC26" s="1161"/>
      <c r="AD26" s="1161"/>
      <c r="AE26" s="1166">
        <f>SUM(AE20:AI25)</f>
        <v>0</v>
      </c>
      <c r="AF26" s="1167"/>
      <c r="AG26" s="1167"/>
      <c r="AH26" s="1167"/>
      <c r="AI26" s="1168"/>
      <c r="AJ26" s="1160">
        <f>SUM(AJ20:AL25)</f>
        <v>0</v>
      </c>
      <c r="AK26" s="1161"/>
      <c r="AL26" s="1161"/>
      <c r="AM26" s="1159"/>
      <c r="AN26" s="1159"/>
      <c r="AO26" s="1159"/>
      <c r="AP26" s="1160">
        <f>SUM(AP20:AS25)</f>
        <v>0</v>
      </c>
      <c r="AQ26" s="1161"/>
      <c r="AR26" s="1161"/>
      <c r="AS26" s="1161"/>
      <c r="AT26" s="1162"/>
      <c r="AU26" s="1162"/>
      <c r="AV26" s="1162"/>
      <c r="AW26" s="1162"/>
      <c r="AX26" s="887"/>
      <c r="AY26" s="887"/>
      <c r="AZ26" s="887"/>
      <c r="BA26" s="887"/>
      <c r="BE26" s="46"/>
      <c r="BF26" s="47">
        <v>25</v>
      </c>
      <c r="BG26" s="48">
        <v>0.04</v>
      </c>
      <c r="BH26" s="101"/>
    </row>
    <row r="27" spans="1:60">
      <c r="A27" s="49" t="s">
        <v>732</v>
      </c>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E27" s="47">
        <v>26</v>
      </c>
      <c r="BF27" s="48">
        <v>3.9E-2</v>
      </c>
      <c r="BG27" s="101">
        <v>3.9E-2</v>
      </c>
    </row>
    <row r="28" spans="1:60" ht="7.5" customHeight="1">
      <c r="BE28" s="47">
        <v>27</v>
      </c>
      <c r="BF28" s="48">
        <v>3.6999999999999998E-2</v>
      </c>
      <c r="BG28" s="101">
        <v>3.7999999999999999E-2</v>
      </c>
    </row>
    <row r="29" spans="1:60" ht="15" customHeight="1">
      <c r="A29" s="46" t="s">
        <v>231</v>
      </c>
      <c r="AS29" s="46" t="s">
        <v>194</v>
      </c>
      <c r="BE29" s="47">
        <v>28</v>
      </c>
      <c r="BF29" s="48">
        <v>3.5999999999999997E-2</v>
      </c>
      <c r="BG29" s="101">
        <v>3.5999999999999997E-2</v>
      </c>
    </row>
    <row r="30" spans="1:60" ht="15" customHeight="1">
      <c r="A30" s="1164" t="s">
        <v>232</v>
      </c>
      <c r="B30" s="1164"/>
      <c r="C30" s="1164"/>
      <c r="D30" s="1164"/>
      <c r="E30" s="1164" t="s">
        <v>233</v>
      </c>
      <c r="F30" s="1164"/>
      <c r="G30" s="1164"/>
      <c r="H30" s="1123" t="s">
        <v>152</v>
      </c>
      <c r="I30" s="1124"/>
      <c r="J30" s="1124"/>
      <c r="K30" s="1124"/>
      <c r="L30" s="1074" t="s">
        <v>193</v>
      </c>
      <c r="M30" s="1074"/>
      <c r="N30" s="1074"/>
      <c r="O30" s="1074"/>
      <c r="P30" s="1074"/>
      <c r="Q30" s="1074"/>
      <c r="R30" s="1074"/>
      <c r="S30" s="1074"/>
      <c r="T30" s="1074"/>
      <c r="U30" s="1074"/>
      <c r="V30" s="1074"/>
      <c r="W30" s="1074"/>
      <c r="X30" s="1074"/>
      <c r="Y30" s="1074"/>
      <c r="Z30" s="1074"/>
      <c r="AA30" s="1074"/>
      <c r="AB30" s="1074"/>
      <c r="AC30" s="1074"/>
      <c r="AD30" s="1074"/>
      <c r="AE30" s="1074"/>
      <c r="AF30" s="1163" t="s">
        <v>240</v>
      </c>
      <c r="AG30" s="1164"/>
      <c r="AH30" s="1164"/>
      <c r="AI30" s="1164"/>
      <c r="AJ30" s="1163" t="s">
        <v>241</v>
      </c>
      <c r="AK30" s="1164"/>
      <c r="AL30" s="1164"/>
      <c r="AM30" s="1164"/>
      <c r="AN30" s="1164" t="s">
        <v>242</v>
      </c>
      <c r="AO30" s="1164"/>
      <c r="AP30" s="1164"/>
      <c r="AQ30" s="1164"/>
      <c r="AS30" s="947"/>
      <c r="AT30" s="948"/>
      <c r="AU30" s="948"/>
      <c r="AV30" s="948"/>
      <c r="AW30" s="948"/>
      <c r="AX30" s="948"/>
      <c r="AY30" s="948"/>
      <c r="AZ30" s="949"/>
      <c r="BE30" s="47">
        <v>29</v>
      </c>
      <c r="BF30" s="48">
        <v>3.5000000000000003E-2</v>
      </c>
      <c r="BG30" s="101">
        <v>3.5000000000000003E-2</v>
      </c>
    </row>
    <row r="31" spans="1:60" ht="15" customHeight="1">
      <c r="A31" s="1164"/>
      <c r="B31" s="1164"/>
      <c r="C31" s="1164"/>
      <c r="D31" s="1164"/>
      <c r="E31" s="1164"/>
      <c r="F31" s="1164"/>
      <c r="G31" s="1164"/>
      <c r="H31" s="1096" t="s">
        <v>234</v>
      </c>
      <c r="I31" s="1096"/>
      <c r="J31" s="1096"/>
      <c r="K31" s="1096"/>
      <c r="L31" s="1163" t="s">
        <v>235</v>
      </c>
      <c r="M31" s="1164"/>
      <c r="N31" s="1164"/>
      <c r="O31" s="1164"/>
      <c r="P31" s="1163" t="s">
        <v>236</v>
      </c>
      <c r="Q31" s="1164"/>
      <c r="R31" s="1164"/>
      <c r="S31" s="1164"/>
      <c r="T31" s="1163" t="s">
        <v>237</v>
      </c>
      <c r="U31" s="1164"/>
      <c r="V31" s="1164"/>
      <c r="W31" s="1164"/>
      <c r="X31" s="1163" t="s">
        <v>238</v>
      </c>
      <c r="Y31" s="1164"/>
      <c r="Z31" s="1164"/>
      <c r="AA31" s="1164"/>
      <c r="AB31" s="1163" t="s">
        <v>239</v>
      </c>
      <c r="AC31" s="1164"/>
      <c r="AD31" s="1164"/>
      <c r="AE31" s="1164"/>
      <c r="AF31" s="1164"/>
      <c r="AG31" s="1164"/>
      <c r="AH31" s="1164"/>
      <c r="AI31" s="1164"/>
      <c r="AJ31" s="1164"/>
      <c r="AK31" s="1164"/>
      <c r="AL31" s="1164"/>
      <c r="AM31" s="1164"/>
      <c r="AN31" s="1164"/>
      <c r="AO31" s="1164"/>
      <c r="AP31" s="1164"/>
      <c r="AQ31" s="1164"/>
      <c r="AS31" s="950"/>
      <c r="AT31" s="951"/>
      <c r="AU31" s="951"/>
      <c r="AV31" s="951"/>
      <c r="AW31" s="951"/>
      <c r="AX31" s="951"/>
      <c r="AY31" s="951"/>
      <c r="AZ31" s="952"/>
      <c r="BE31" s="47">
        <v>30</v>
      </c>
      <c r="BF31" s="48">
        <v>3.4000000000000002E-2</v>
      </c>
      <c r="BG31" s="101">
        <v>3.4000000000000002E-2</v>
      </c>
    </row>
    <row r="32" spans="1:60" ht="15" customHeight="1">
      <c r="A32" s="1164"/>
      <c r="B32" s="1164"/>
      <c r="C32" s="1164"/>
      <c r="D32" s="1164"/>
      <c r="E32" s="1164"/>
      <c r="F32" s="1164"/>
      <c r="G32" s="1164"/>
      <c r="H32" s="1135"/>
      <c r="I32" s="1135"/>
      <c r="J32" s="1135"/>
      <c r="K32" s="1135"/>
      <c r="L32" s="1164"/>
      <c r="M32" s="1164"/>
      <c r="N32" s="1164"/>
      <c r="O32" s="1164"/>
      <c r="P32" s="1164"/>
      <c r="Q32" s="1164"/>
      <c r="R32" s="1164"/>
      <c r="S32" s="1164"/>
      <c r="T32" s="1164"/>
      <c r="U32" s="1164"/>
      <c r="V32" s="1164"/>
      <c r="W32" s="1164"/>
      <c r="X32" s="1164"/>
      <c r="Y32" s="1164"/>
      <c r="Z32" s="1164"/>
      <c r="AA32" s="1164"/>
      <c r="AB32" s="1164"/>
      <c r="AC32" s="1164"/>
      <c r="AD32" s="1164"/>
      <c r="AE32" s="1164"/>
      <c r="AF32" s="1164"/>
      <c r="AG32" s="1164"/>
      <c r="AH32" s="1164"/>
      <c r="AI32" s="1164"/>
      <c r="AJ32" s="1164"/>
      <c r="AK32" s="1164"/>
      <c r="AL32" s="1164"/>
      <c r="AM32" s="1164"/>
      <c r="AN32" s="1164"/>
      <c r="AO32" s="1164"/>
      <c r="AP32" s="1164"/>
      <c r="AQ32" s="1164"/>
      <c r="AS32" s="950"/>
      <c r="AT32" s="951"/>
      <c r="AU32" s="951"/>
      <c r="AV32" s="951"/>
      <c r="AW32" s="951"/>
      <c r="AX32" s="951"/>
      <c r="AY32" s="951"/>
      <c r="AZ32" s="952"/>
      <c r="BE32" s="47">
        <v>31</v>
      </c>
      <c r="BF32" s="48">
        <v>3.3000000000000002E-2</v>
      </c>
      <c r="BG32" s="101">
        <v>3.3000000000000002E-2</v>
      </c>
    </row>
    <row r="33" spans="1:59" ht="18.75" customHeight="1">
      <c r="A33" s="887"/>
      <c r="B33" s="887"/>
      <c r="C33" s="887"/>
      <c r="D33" s="887"/>
      <c r="E33" s="887"/>
      <c r="F33" s="887"/>
      <c r="G33" s="887"/>
      <c r="H33" s="1081"/>
      <c r="I33" s="1169"/>
      <c r="J33" s="1169"/>
      <c r="K33" s="1170"/>
      <c r="L33" s="1069"/>
      <c r="M33" s="1069"/>
      <c r="N33" s="1069"/>
      <c r="O33" s="1069"/>
      <c r="P33" s="1069"/>
      <c r="Q33" s="1069"/>
      <c r="R33" s="1069"/>
      <c r="S33" s="1069"/>
      <c r="T33" s="1083">
        <f>L33+P33</f>
        <v>0</v>
      </c>
      <c r="U33" s="1083"/>
      <c r="V33" s="1083"/>
      <c r="W33" s="1083"/>
      <c r="X33" s="1069"/>
      <c r="Y33" s="1069"/>
      <c r="Z33" s="1069"/>
      <c r="AA33" s="1069"/>
      <c r="AB33" s="1083">
        <f>T33-X33</f>
        <v>0</v>
      </c>
      <c r="AC33" s="1083"/>
      <c r="AD33" s="1083"/>
      <c r="AE33" s="1083"/>
      <c r="AF33" s="1069"/>
      <c r="AG33" s="1069"/>
      <c r="AH33" s="1069"/>
      <c r="AI33" s="1069"/>
      <c r="AJ33" s="1083">
        <f>H33+AB33-AF33</f>
        <v>0</v>
      </c>
      <c r="AK33" s="1083"/>
      <c r="AL33" s="1083"/>
      <c r="AM33" s="1083"/>
      <c r="AN33" s="973"/>
      <c r="AO33" s="974"/>
      <c r="AP33" s="974"/>
      <c r="AQ33" s="975"/>
      <c r="AS33" s="950"/>
      <c r="AT33" s="951"/>
      <c r="AU33" s="951"/>
      <c r="AV33" s="951"/>
      <c r="AW33" s="951"/>
      <c r="AX33" s="951"/>
      <c r="AY33" s="951"/>
      <c r="AZ33" s="952"/>
      <c r="BE33" s="47">
        <v>32</v>
      </c>
      <c r="BF33" s="48">
        <v>3.2000000000000001E-2</v>
      </c>
      <c r="BG33" s="101">
        <v>3.2000000000000001E-2</v>
      </c>
    </row>
    <row r="34" spans="1:59" ht="18.75" customHeight="1">
      <c r="A34" s="887"/>
      <c r="B34" s="887"/>
      <c r="C34" s="887"/>
      <c r="D34" s="887"/>
      <c r="E34" s="887"/>
      <c r="F34" s="887"/>
      <c r="G34" s="887"/>
      <c r="H34" s="1069"/>
      <c r="I34" s="1069"/>
      <c r="J34" s="1069"/>
      <c r="K34" s="1069"/>
      <c r="L34" s="1069"/>
      <c r="M34" s="1069"/>
      <c r="N34" s="1069"/>
      <c r="O34" s="1069"/>
      <c r="P34" s="1069"/>
      <c r="Q34" s="1069"/>
      <c r="R34" s="1069"/>
      <c r="S34" s="1069"/>
      <c r="T34" s="1083">
        <f>L34+P34</f>
        <v>0</v>
      </c>
      <c r="U34" s="1083"/>
      <c r="V34" s="1083"/>
      <c r="W34" s="1083"/>
      <c r="X34" s="1069"/>
      <c r="Y34" s="1069"/>
      <c r="Z34" s="1069"/>
      <c r="AA34" s="1069"/>
      <c r="AB34" s="1083">
        <f>T34-X34</f>
        <v>0</v>
      </c>
      <c r="AC34" s="1083"/>
      <c r="AD34" s="1083"/>
      <c r="AE34" s="1083"/>
      <c r="AF34" s="1069"/>
      <c r="AG34" s="1069"/>
      <c r="AH34" s="1069"/>
      <c r="AI34" s="1069"/>
      <c r="AJ34" s="1083">
        <f>H34+AB34-AF34</f>
        <v>0</v>
      </c>
      <c r="AK34" s="1083"/>
      <c r="AL34" s="1083"/>
      <c r="AM34" s="1083"/>
      <c r="AN34" s="976"/>
      <c r="AO34" s="977"/>
      <c r="AP34" s="977"/>
      <c r="AQ34" s="978"/>
      <c r="AS34" s="950"/>
      <c r="AT34" s="951"/>
      <c r="AU34" s="951"/>
      <c r="AV34" s="951"/>
      <c r="AW34" s="951"/>
      <c r="AX34" s="951"/>
      <c r="AY34" s="951"/>
      <c r="AZ34" s="952"/>
      <c r="BE34" s="47">
        <v>33</v>
      </c>
      <c r="BF34" s="48">
        <v>3.1E-2</v>
      </c>
      <c r="BG34" s="101">
        <v>3.1E-2</v>
      </c>
    </row>
    <row r="35" spans="1:59" ht="18.75" customHeight="1">
      <c r="A35" s="1162" t="s">
        <v>100</v>
      </c>
      <c r="B35" s="1162"/>
      <c r="C35" s="1162"/>
      <c r="D35" s="1162"/>
      <c r="E35" s="1165"/>
      <c r="F35" s="1165"/>
      <c r="G35" s="1165"/>
      <c r="H35" s="1092">
        <f>SUM(H33:K34)</f>
        <v>0</v>
      </c>
      <c r="I35" s="1117"/>
      <c r="J35" s="1117"/>
      <c r="K35" s="1118"/>
      <c r="L35" s="1092">
        <f>SUM(L33:O34)</f>
        <v>0</v>
      </c>
      <c r="M35" s="1117"/>
      <c r="N35" s="1117"/>
      <c r="O35" s="1118"/>
      <c r="P35" s="1092">
        <f>SUM(P33:S34)</f>
        <v>0</v>
      </c>
      <c r="Q35" s="1117"/>
      <c r="R35" s="1117"/>
      <c r="S35" s="1118"/>
      <c r="T35" s="1092">
        <f>SUM(T33:W34)</f>
        <v>0</v>
      </c>
      <c r="U35" s="1117"/>
      <c r="V35" s="1117"/>
      <c r="W35" s="1118"/>
      <c r="X35" s="1092">
        <f>SUM(X33:AA34)</f>
        <v>0</v>
      </c>
      <c r="Y35" s="1117"/>
      <c r="Z35" s="1117"/>
      <c r="AA35" s="1118"/>
      <c r="AB35" s="1092">
        <f>SUM(AB33:AE34)</f>
        <v>0</v>
      </c>
      <c r="AC35" s="1117"/>
      <c r="AD35" s="1117"/>
      <c r="AE35" s="1118"/>
      <c r="AF35" s="1092">
        <f>SUM(AF33:AI34)</f>
        <v>0</v>
      </c>
      <c r="AG35" s="1117"/>
      <c r="AH35" s="1117"/>
      <c r="AI35" s="1118"/>
      <c r="AJ35" s="1092">
        <f>SUM(AJ33:AM34)</f>
        <v>0</v>
      </c>
      <c r="AK35" s="1117"/>
      <c r="AL35" s="1117"/>
      <c r="AM35" s="1118"/>
      <c r="AN35" s="979"/>
      <c r="AO35" s="980"/>
      <c r="AP35" s="980"/>
      <c r="AQ35" s="981"/>
      <c r="AS35" s="953"/>
      <c r="AT35" s="954"/>
      <c r="AU35" s="954"/>
      <c r="AV35" s="954"/>
      <c r="AW35" s="954"/>
      <c r="AX35" s="954"/>
      <c r="AY35" s="954"/>
      <c r="AZ35" s="955"/>
      <c r="BE35" s="47">
        <v>34</v>
      </c>
      <c r="BF35" s="48">
        <v>0.03</v>
      </c>
      <c r="BG35" s="101">
        <v>0.03</v>
      </c>
    </row>
    <row r="36" spans="1:59" ht="15" customHeight="1">
      <c r="BE36" s="47">
        <v>35</v>
      </c>
      <c r="BF36" s="48">
        <v>2.9000000000000001E-2</v>
      </c>
      <c r="BG36" s="101">
        <v>2.9000000000000001E-2</v>
      </c>
    </row>
    <row r="37" spans="1:59" ht="15" customHeight="1">
      <c r="BE37" s="47">
        <v>36</v>
      </c>
      <c r="BF37" s="48">
        <v>2.8000000000000001E-2</v>
      </c>
      <c r="BG37" s="101">
        <v>2.8000000000000001E-2</v>
      </c>
    </row>
    <row r="38" spans="1:59" ht="15" customHeight="1">
      <c r="BE38" s="47">
        <v>37</v>
      </c>
      <c r="BF38" s="48">
        <v>2.7E-2</v>
      </c>
      <c r="BG38" s="101">
        <v>2.8000000000000001E-2</v>
      </c>
    </row>
    <row r="39" spans="1:59" ht="15" customHeight="1">
      <c r="BE39" s="47">
        <v>38</v>
      </c>
      <c r="BF39" s="48">
        <v>2.7E-2</v>
      </c>
      <c r="BG39" s="101">
        <v>2.7E-2</v>
      </c>
    </row>
    <row r="40" spans="1:59" ht="15" customHeight="1">
      <c r="BE40" s="47">
        <v>39</v>
      </c>
      <c r="BF40" s="48">
        <v>2.5999999999999999E-2</v>
      </c>
      <c r="BG40" s="101">
        <v>2.5999999999999999E-2</v>
      </c>
    </row>
    <row r="41" spans="1:59" ht="15" customHeight="1">
      <c r="BE41" s="47">
        <v>40</v>
      </c>
      <c r="BF41" s="48">
        <v>2.5000000000000001E-2</v>
      </c>
      <c r="BG41" s="101">
        <v>2.5000000000000001E-2</v>
      </c>
    </row>
    <row r="42" spans="1:59" ht="15" customHeight="1">
      <c r="BE42" s="47">
        <v>41</v>
      </c>
      <c r="BF42" s="48">
        <v>2.5000000000000001E-2</v>
      </c>
      <c r="BG42" s="101">
        <v>2.5000000000000001E-2</v>
      </c>
    </row>
    <row r="43" spans="1:59" ht="15" customHeight="1">
      <c r="BE43" s="47">
        <v>42</v>
      </c>
      <c r="BF43" s="48">
        <v>2.4E-2</v>
      </c>
      <c r="BG43" s="101">
        <v>2.4E-2</v>
      </c>
    </row>
    <row r="44" spans="1:59" ht="15" customHeight="1">
      <c r="BE44" s="47">
        <v>43</v>
      </c>
      <c r="BF44" s="48">
        <v>2.4E-2</v>
      </c>
      <c r="BG44" s="101">
        <v>2.4E-2</v>
      </c>
    </row>
    <row r="45" spans="1:59" ht="15" customHeight="1">
      <c r="BE45" s="47">
        <v>44</v>
      </c>
      <c r="BF45" s="48">
        <v>2.3E-2</v>
      </c>
      <c r="BG45" s="101">
        <v>2.3E-2</v>
      </c>
    </row>
    <row r="46" spans="1:59" ht="15" customHeight="1">
      <c r="BE46" s="47">
        <v>45</v>
      </c>
      <c r="BF46" s="48">
        <v>2.3E-2</v>
      </c>
      <c r="BG46" s="101">
        <v>2.3E-2</v>
      </c>
    </row>
    <row r="47" spans="1:59" ht="15" customHeight="1">
      <c r="BE47" s="47">
        <v>46</v>
      </c>
      <c r="BF47" s="48">
        <v>2.1999999999999999E-2</v>
      </c>
      <c r="BG47" s="101">
        <v>2.1999999999999999E-2</v>
      </c>
    </row>
    <row r="48" spans="1:59" ht="15" customHeight="1">
      <c r="BE48" s="47">
        <v>47</v>
      </c>
      <c r="BF48" s="48">
        <v>2.1999999999999999E-2</v>
      </c>
      <c r="BG48" s="101">
        <v>2.1999999999999999E-2</v>
      </c>
    </row>
    <row r="49" spans="57:59" ht="15" customHeight="1">
      <c r="BE49" s="47">
        <v>48</v>
      </c>
      <c r="BF49" s="48">
        <v>2.1000000000000001E-2</v>
      </c>
      <c r="BG49" s="101">
        <v>2.1000000000000001E-2</v>
      </c>
    </row>
    <row r="50" spans="57:59" ht="15" customHeight="1">
      <c r="BE50" s="47">
        <v>49</v>
      </c>
      <c r="BF50" s="48">
        <v>2.1000000000000001E-2</v>
      </c>
      <c r="BG50" s="101">
        <v>2.1000000000000001E-2</v>
      </c>
    </row>
    <row r="51" spans="57:59" ht="15" customHeight="1">
      <c r="BE51" s="47">
        <v>50</v>
      </c>
      <c r="BF51" s="48">
        <v>0.02</v>
      </c>
      <c r="BG51" s="101">
        <v>0.02</v>
      </c>
    </row>
    <row r="52" spans="57:59" ht="15" customHeight="1"/>
    <row r="53" spans="57:59" ht="15" customHeight="1"/>
    <row r="54" spans="57:59" ht="15" customHeight="1"/>
    <row r="55" spans="57:59" ht="15" customHeight="1"/>
    <row r="56" spans="57:59" ht="15" customHeight="1"/>
    <row r="57" spans="57:59" ht="15" customHeight="1"/>
    <row r="58" spans="57:59" ht="15" customHeight="1"/>
    <row r="59" spans="57:59" ht="15" customHeight="1"/>
    <row r="60" spans="57:59" ht="15" customHeight="1"/>
    <row r="61" spans="57:59" ht="15" customHeight="1"/>
    <row r="62" spans="57:59" ht="15" customHeight="1"/>
    <row r="63" spans="57:59" ht="15" customHeight="1"/>
    <row r="64" spans="57:59" ht="15" customHeight="1"/>
  </sheetData>
  <sheetProtection selectLockedCells="1"/>
  <mergeCells count="358">
    <mergeCell ref="A30:D32"/>
    <mergeCell ref="H17:J17"/>
    <mergeCell ref="H18:J18"/>
    <mergeCell ref="H26:J26"/>
    <mergeCell ref="A25:E25"/>
    <mergeCell ref="F25:G25"/>
    <mergeCell ref="H31:K32"/>
    <mergeCell ref="A23:E23"/>
    <mergeCell ref="F23:G23"/>
    <mergeCell ref="K23:N23"/>
    <mergeCell ref="K18:N18"/>
    <mergeCell ref="K19:N19"/>
    <mergeCell ref="A17:E19"/>
    <mergeCell ref="F17:G19"/>
    <mergeCell ref="K17:N17"/>
    <mergeCell ref="L31:O32"/>
    <mergeCell ref="O23:R23"/>
    <mergeCell ref="P31:S32"/>
    <mergeCell ref="S23:T23"/>
    <mergeCell ref="A35:D35"/>
    <mergeCell ref="E35:G35"/>
    <mergeCell ref="H35:K35"/>
    <mergeCell ref="L35:O35"/>
    <mergeCell ref="T34:W34"/>
    <mergeCell ref="L30:AE30"/>
    <mergeCell ref="P34:S34"/>
    <mergeCell ref="A33:D33"/>
    <mergeCell ref="P35:S35"/>
    <mergeCell ref="L34:O34"/>
    <mergeCell ref="T35:W35"/>
    <mergeCell ref="X35:AA35"/>
    <mergeCell ref="T33:W33"/>
    <mergeCell ref="T31:W32"/>
    <mergeCell ref="X31:AA32"/>
    <mergeCell ref="P33:S33"/>
    <mergeCell ref="X33:AA33"/>
    <mergeCell ref="A34:D34"/>
    <mergeCell ref="H33:K33"/>
    <mergeCell ref="E34:G34"/>
    <mergeCell ref="H34:K34"/>
    <mergeCell ref="E30:G32"/>
    <mergeCell ref="H30:K30"/>
    <mergeCell ref="E33:G33"/>
    <mergeCell ref="W25:X25"/>
    <mergeCell ref="AA25:AD25"/>
    <mergeCell ref="AB34:AE34"/>
    <mergeCell ref="AF34:AI34"/>
    <mergeCell ref="O26:R26"/>
    <mergeCell ref="S26:T26"/>
    <mergeCell ref="L33:O33"/>
    <mergeCell ref="AB31:AE32"/>
    <mergeCell ref="X34:AA34"/>
    <mergeCell ref="S25:T25"/>
    <mergeCell ref="AA26:AD26"/>
    <mergeCell ref="O25:R25"/>
    <mergeCell ref="U26:V26"/>
    <mergeCell ref="W26:X26"/>
    <mergeCell ref="AB35:AE35"/>
    <mergeCell ref="AF35:AI35"/>
    <mergeCell ref="AJ34:AM34"/>
    <mergeCell ref="AB33:AE33"/>
    <mergeCell ref="A24:E24"/>
    <mergeCell ref="F24:G24"/>
    <mergeCell ref="K24:N24"/>
    <mergeCell ref="O24:R24"/>
    <mergeCell ref="AJ26:AL26"/>
    <mergeCell ref="A26:E26"/>
    <mergeCell ref="F26:G26"/>
    <mergeCell ref="K26:N26"/>
    <mergeCell ref="Y26:Z26"/>
    <mergeCell ref="S24:T24"/>
    <mergeCell ref="U24:V24"/>
    <mergeCell ref="W24:X24"/>
    <mergeCell ref="AA24:AD24"/>
    <mergeCell ref="U25:V25"/>
    <mergeCell ref="AE25:AI25"/>
    <mergeCell ref="AE24:AI24"/>
    <mergeCell ref="K25:N25"/>
    <mergeCell ref="AJ24:AL24"/>
    <mergeCell ref="AE26:AI26"/>
    <mergeCell ref="AJ25:AL25"/>
    <mergeCell ref="AS30:AZ35"/>
    <mergeCell ref="AF30:AI32"/>
    <mergeCell ref="AJ30:AM32"/>
    <mergeCell ref="AN33:AQ35"/>
    <mergeCell ref="AN30:AQ32"/>
    <mergeCell ref="AF33:AI33"/>
    <mergeCell ref="AJ33:AM33"/>
    <mergeCell ref="AJ35:AM35"/>
    <mergeCell ref="AT23:AW23"/>
    <mergeCell ref="AX23:BA23"/>
    <mergeCell ref="AX22:BA22"/>
    <mergeCell ref="AT22:AW22"/>
    <mergeCell ref="AM26:AO26"/>
    <mergeCell ref="AP26:AS26"/>
    <mergeCell ref="AM25:AO25"/>
    <mergeCell ref="AP25:AS25"/>
    <mergeCell ref="AT26:AW26"/>
    <mergeCell ref="AX26:BA26"/>
    <mergeCell ref="AP23:AS23"/>
    <mergeCell ref="AT24:AW24"/>
    <mergeCell ref="AX24:BA24"/>
    <mergeCell ref="AM24:AO24"/>
    <mergeCell ref="AP24:AS24"/>
    <mergeCell ref="AT25:AW25"/>
    <mergeCell ref="AX25:BA25"/>
    <mergeCell ref="U23:V23"/>
    <mergeCell ref="W23:X23"/>
    <mergeCell ref="AP22:AS22"/>
    <mergeCell ref="AJ22:AL22"/>
    <mergeCell ref="AA23:AD23"/>
    <mergeCell ref="AE22:AI22"/>
    <mergeCell ref="U22:V22"/>
    <mergeCell ref="W22:X22"/>
    <mergeCell ref="AA22:AD22"/>
    <mergeCell ref="AE23:AI23"/>
    <mergeCell ref="AJ23:AL23"/>
    <mergeCell ref="AM23:AO23"/>
    <mergeCell ref="AM22:AO22"/>
    <mergeCell ref="W20:X20"/>
    <mergeCell ref="AA20:AD20"/>
    <mergeCell ref="AA21:AD21"/>
    <mergeCell ref="U21:V21"/>
    <mergeCell ref="W21:X21"/>
    <mergeCell ref="S21:T21"/>
    <mergeCell ref="A22:E22"/>
    <mergeCell ref="F22:G22"/>
    <mergeCell ref="K22:N22"/>
    <mergeCell ref="O22:R22"/>
    <mergeCell ref="S22:T22"/>
    <mergeCell ref="A20:E20"/>
    <mergeCell ref="F20:G20"/>
    <mergeCell ref="K20:N20"/>
    <mergeCell ref="O20:R20"/>
    <mergeCell ref="S20:T20"/>
    <mergeCell ref="U20:V20"/>
    <mergeCell ref="A21:E21"/>
    <mergeCell ref="F21:G21"/>
    <mergeCell ref="K21:N21"/>
    <mergeCell ref="O21:R21"/>
    <mergeCell ref="AX21:BA21"/>
    <mergeCell ref="AT20:AW20"/>
    <mergeCell ref="AX20:BA20"/>
    <mergeCell ref="AE20:AI20"/>
    <mergeCell ref="AJ20:AL20"/>
    <mergeCell ref="AM20:AO20"/>
    <mergeCell ref="AP20:AS20"/>
    <mergeCell ref="AP21:AS21"/>
    <mergeCell ref="AT21:AW21"/>
    <mergeCell ref="AE21:AI21"/>
    <mergeCell ref="AJ21:AL21"/>
    <mergeCell ref="AM21:AO21"/>
    <mergeCell ref="AX17:BA19"/>
    <mergeCell ref="Q14:R14"/>
    <mergeCell ref="S14:U14"/>
    <mergeCell ref="V14:W14"/>
    <mergeCell ref="AT18:AW18"/>
    <mergeCell ref="AM17:AO17"/>
    <mergeCell ref="AX14:AZ14"/>
    <mergeCell ref="O17:R17"/>
    <mergeCell ref="S17:T19"/>
    <mergeCell ref="AT17:AW17"/>
    <mergeCell ref="AR14:AW14"/>
    <mergeCell ref="AF14:AH14"/>
    <mergeCell ref="AI14:AL14"/>
    <mergeCell ref="O18:R18"/>
    <mergeCell ref="AM18:AO19"/>
    <mergeCell ref="O19:R19"/>
    <mergeCell ref="AA17:AD18"/>
    <mergeCell ref="AE17:AI17"/>
    <mergeCell ref="AA19:AD19"/>
    <mergeCell ref="X14:Z14"/>
    <mergeCell ref="AA14:AE14"/>
    <mergeCell ref="U17:V19"/>
    <mergeCell ref="M14:P14"/>
    <mergeCell ref="W17:X19"/>
    <mergeCell ref="M13:P13"/>
    <mergeCell ref="S13:U13"/>
    <mergeCell ref="Q13:R13"/>
    <mergeCell ref="S12:U12"/>
    <mergeCell ref="AB12:AE12"/>
    <mergeCell ref="X12:Z12"/>
    <mergeCell ref="S11:U11"/>
    <mergeCell ref="V11:W11"/>
    <mergeCell ref="AB11:AE11"/>
    <mergeCell ref="M12:P12"/>
    <mergeCell ref="V13:W13"/>
    <mergeCell ref="V12:W12"/>
    <mergeCell ref="Q12:R12"/>
    <mergeCell ref="Q11:R11"/>
    <mergeCell ref="A5:A14"/>
    <mergeCell ref="B5:E5"/>
    <mergeCell ref="F5:H5"/>
    <mergeCell ref="I5:L5"/>
    <mergeCell ref="B7:E7"/>
    <mergeCell ref="F7:H7"/>
    <mergeCell ref="I7:L7"/>
    <mergeCell ref="B11:E11"/>
    <mergeCell ref="B12:E12"/>
    <mergeCell ref="F12:H12"/>
    <mergeCell ref="B14:E14"/>
    <mergeCell ref="F14:H14"/>
    <mergeCell ref="I14:L14"/>
    <mergeCell ref="B13:E13"/>
    <mergeCell ref="F13:H13"/>
    <mergeCell ref="I13:L13"/>
    <mergeCell ref="I12:L12"/>
    <mergeCell ref="B8:E8"/>
    <mergeCell ref="B10:E10"/>
    <mergeCell ref="F10:H10"/>
    <mergeCell ref="I10:L10"/>
    <mergeCell ref="B9:E9"/>
    <mergeCell ref="F9:H9"/>
    <mergeCell ref="F8:H8"/>
    <mergeCell ref="AR13:AW13"/>
    <mergeCell ref="AR10:AW10"/>
    <mergeCell ref="V10:W10"/>
    <mergeCell ref="X11:Z11"/>
    <mergeCell ref="Q8:R8"/>
    <mergeCell ref="Q10:R10"/>
    <mergeCell ref="Q9:R9"/>
    <mergeCell ref="S9:U9"/>
    <mergeCell ref="M8:P8"/>
    <mergeCell ref="S8:U8"/>
    <mergeCell ref="X13:Z13"/>
    <mergeCell ref="AB13:AE13"/>
    <mergeCell ref="AF13:AH13"/>
    <mergeCell ref="AI13:AL13"/>
    <mergeCell ref="AA10:AA13"/>
    <mergeCell ref="X10:Z10"/>
    <mergeCell ref="AQ10:AQ14"/>
    <mergeCell ref="AM13:AP13"/>
    <mergeCell ref="V9:W9"/>
    <mergeCell ref="X9:Z9"/>
    <mergeCell ref="S10:U10"/>
    <mergeCell ref="AF10:AH10"/>
    <mergeCell ref="AF11:AH11"/>
    <mergeCell ref="AI11:AL11"/>
    <mergeCell ref="Y17:Z19"/>
    <mergeCell ref="AB10:AE10"/>
    <mergeCell ref="AX10:AZ10"/>
    <mergeCell ref="AS9:AU9"/>
    <mergeCell ref="AV9:AW9"/>
    <mergeCell ref="AX9:AZ9"/>
    <mergeCell ref="AX11:AZ11"/>
    <mergeCell ref="AE18:AI19"/>
    <mergeCell ref="AX12:AZ12"/>
    <mergeCell ref="AM10:AP10"/>
    <mergeCell ref="AT19:AW19"/>
    <mergeCell ref="AX13:AZ13"/>
    <mergeCell ref="AM14:AP14"/>
    <mergeCell ref="AF9:AH9"/>
    <mergeCell ref="AI9:AL9"/>
    <mergeCell ref="AM9:AP9"/>
    <mergeCell ref="AA9:AE9"/>
    <mergeCell ref="AQ9:AR9"/>
    <mergeCell ref="AM11:AP11"/>
    <mergeCell ref="AF12:AH12"/>
    <mergeCell ref="AJ19:AL19"/>
    <mergeCell ref="AP19:AS19"/>
    <mergeCell ref="AJ17:AL18"/>
    <mergeCell ref="AP17:AS18"/>
    <mergeCell ref="AI10:AL10"/>
    <mergeCell ref="AR11:AW11"/>
    <mergeCell ref="AI12:AL12"/>
    <mergeCell ref="AR12:AW12"/>
    <mergeCell ref="AM12:AP12"/>
    <mergeCell ref="AS8:AU8"/>
    <mergeCell ref="AV8:AW8"/>
    <mergeCell ref="AQ7:AR7"/>
    <mergeCell ref="AS7:AU7"/>
    <mergeCell ref="AI7:AL7"/>
    <mergeCell ref="AM7:AP7"/>
    <mergeCell ref="AX8:AZ8"/>
    <mergeCell ref="AF8:AH8"/>
    <mergeCell ref="AQ8:AR8"/>
    <mergeCell ref="AV7:AW7"/>
    <mergeCell ref="AB8:AE8"/>
    <mergeCell ref="AM8:AP8"/>
    <mergeCell ref="AA5:AA8"/>
    <mergeCell ref="AI8:AL8"/>
    <mergeCell ref="AB5:AE5"/>
    <mergeCell ref="AM5:AP5"/>
    <mergeCell ref="AX5:AZ5"/>
    <mergeCell ref="AV5:AW5"/>
    <mergeCell ref="AQ5:AR5"/>
    <mergeCell ref="AS5:AU5"/>
    <mergeCell ref="AX6:AZ6"/>
    <mergeCell ref="AF6:AH6"/>
    <mergeCell ref="AI6:AL6"/>
    <mergeCell ref="AM6:AP6"/>
    <mergeCell ref="AQ6:AR6"/>
    <mergeCell ref="AS6:AU6"/>
    <mergeCell ref="AV6:AW6"/>
    <mergeCell ref="AX7:AZ7"/>
    <mergeCell ref="AF7:AH7"/>
    <mergeCell ref="X7:Z7"/>
    <mergeCell ref="AB7:AE7"/>
    <mergeCell ref="X6:Z6"/>
    <mergeCell ref="Q7:R7"/>
    <mergeCell ref="S7:U7"/>
    <mergeCell ref="V7:W7"/>
    <mergeCell ref="AF5:AH5"/>
    <mergeCell ref="AI5:AL5"/>
    <mergeCell ref="V8:W8"/>
    <mergeCell ref="X8:Z8"/>
    <mergeCell ref="AB6:AE6"/>
    <mergeCell ref="Q5:R5"/>
    <mergeCell ref="S5:U5"/>
    <mergeCell ref="V5:W5"/>
    <mergeCell ref="X5:Z5"/>
    <mergeCell ref="Q6:R6"/>
    <mergeCell ref="S6:U6"/>
    <mergeCell ref="V6:W6"/>
    <mergeCell ref="X4:Z4"/>
    <mergeCell ref="AA2:AE4"/>
    <mergeCell ref="AQ4:AR4"/>
    <mergeCell ref="AS4:AU4"/>
    <mergeCell ref="AV4:AW4"/>
    <mergeCell ref="AF3:AH3"/>
    <mergeCell ref="M2:P2"/>
    <mergeCell ref="Q2:Z2"/>
    <mergeCell ref="M3:P3"/>
    <mergeCell ref="AQ2:AZ2"/>
    <mergeCell ref="V4:W4"/>
    <mergeCell ref="Q3:U3"/>
    <mergeCell ref="V3:Z3"/>
    <mergeCell ref="AQ3:AU3"/>
    <mergeCell ref="AM4:AP4"/>
    <mergeCell ref="AF4:AH4"/>
    <mergeCell ref="AM3:AP3"/>
    <mergeCell ref="AI2:AL4"/>
    <mergeCell ref="AF2:AH2"/>
    <mergeCell ref="AM2:AP2"/>
    <mergeCell ref="AX4:AZ4"/>
    <mergeCell ref="AV3:AZ3"/>
    <mergeCell ref="A1:I1"/>
    <mergeCell ref="A2:E4"/>
    <mergeCell ref="F2:H2"/>
    <mergeCell ref="I2:L4"/>
    <mergeCell ref="F3:H3"/>
    <mergeCell ref="F4:H4"/>
    <mergeCell ref="M4:P4"/>
    <mergeCell ref="Q4:R4"/>
    <mergeCell ref="S4:U4"/>
    <mergeCell ref="M5:P5"/>
    <mergeCell ref="F11:H11"/>
    <mergeCell ref="I11:L11"/>
    <mergeCell ref="M6:P6"/>
    <mergeCell ref="B6:E6"/>
    <mergeCell ref="F6:H6"/>
    <mergeCell ref="I6:L6"/>
    <mergeCell ref="M7:P7"/>
    <mergeCell ref="I9:L9"/>
    <mergeCell ref="M9:P9"/>
    <mergeCell ref="M11:P11"/>
    <mergeCell ref="I8:L8"/>
    <mergeCell ref="M10:P10"/>
  </mergeCells>
  <phoneticPr fontId="2"/>
  <dataValidations count="2">
    <dataValidation type="list" allowBlank="1" showInputMessage="1" showErrorMessage="1" sqref="BC19">
      <formula1>$BI$19:$BI$21</formula1>
    </dataValidation>
    <dataValidation type="list" allowBlank="1" showInputMessage="1" showErrorMessage="1" sqref="H20:H25">
      <formula1>$BH$20:$BH$21</formula1>
    </dataValidation>
  </dataValidations>
  <pageMargins left="0.78740157480314965" right="0.78740157480314965" top="0.39370078740157483" bottom="0.39370078740157483" header="0.51181102362204722" footer="0.51181102362204722"/>
  <pageSetup paperSize="9" orientation="landscape" r:id="rId1"/>
  <headerFooter alignWithMargins="0">
    <oddFooter>&amp;RNHP</oddFooter>
  </headerFooter>
  <ignoredErrors>
    <ignoredError sqref="W21:X25 AA21:AD25 AP20:AS25 AJ20"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BU130"/>
  <sheetViews>
    <sheetView topLeftCell="A28" workbookViewId="0">
      <selection activeCell="C4" sqref="C4:N4"/>
    </sheetView>
  </sheetViews>
  <sheetFormatPr defaultRowHeight="11.25"/>
  <cols>
    <col min="1" max="111" width="2.5" style="43" customWidth="1"/>
    <col min="112" max="16384" width="9" style="43"/>
  </cols>
  <sheetData>
    <row r="1" spans="1:73" ht="20.100000000000001" customHeight="1">
      <c r="A1" s="268" t="s">
        <v>244</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O1" s="267" t="s">
        <v>284</v>
      </c>
      <c r="AP1" s="267"/>
      <c r="AQ1" s="267"/>
      <c r="AR1" s="267"/>
      <c r="AS1" s="267"/>
      <c r="AT1" s="267"/>
    </row>
    <row r="2" spans="1:73" ht="7.5" customHeight="1"/>
    <row r="3" spans="1:73" ht="15" customHeight="1">
      <c r="A3" s="258" t="s">
        <v>245</v>
      </c>
      <c r="B3" s="258"/>
      <c r="C3" s="258"/>
      <c r="D3" s="258"/>
      <c r="E3" s="258"/>
      <c r="F3" s="258"/>
      <c r="G3" s="258"/>
      <c r="H3" s="258"/>
      <c r="I3" s="258"/>
      <c r="J3" s="258"/>
      <c r="K3" s="258"/>
      <c r="L3" s="258"/>
      <c r="M3" s="258"/>
      <c r="N3" s="258"/>
      <c r="O3" s="259"/>
      <c r="P3" s="259"/>
      <c r="Q3" s="259"/>
      <c r="R3" s="259"/>
      <c r="S3" s="259"/>
      <c r="T3" s="259"/>
      <c r="U3" s="259"/>
      <c r="V3" s="259"/>
      <c r="W3" s="259"/>
      <c r="X3" s="259"/>
      <c r="Y3" s="259"/>
      <c r="Z3" s="259"/>
      <c r="AA3" s="259"/>
      <c r="AB3" s="259"/>
      <c r="AC3" s="9"/>
      <c r="AD3" s="9"/>
      <c r="AE3" s="9"/>
      <c r="AF3" s="9"/>
      <c r="AG3" s="9"/>
      <c r="AH3" s="9"/>
      <c r="AI3" s="9"/>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row>
    <row r="4" spans="1:73" ht="60" customHeight="1">
      <c r="A4" s="269" t="s">
        <v>101</v>
      </c>
      <c r="B4" s="270"/>
      <c r="C4" s="262" t="s">
        <v>246</v>
      </c>
      <c r="D4" s="262"/>
      <c r="E4" s="262"/>
      <c r="F4" s="262"/>
      <c r="G4" s="262"/>
      <c r="H4" s="262"/>
      <c r="I4" s="262"/>
      <c r="J4" s="262"/>
      <c r="K4" s="262"/>
      <c r="L4" s="262"/>
      <c r="M4" s="262"/>
      <c r="N4" s="262"/>
      <c r="O4" s="254" t="s">
        <v>550</v>
      </c>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6"/>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row>
    <row r="5" spans="1:73" ht="15" customHeight="1">
      <c r="A5" s="271"/>
      <c r="B5" s="272"/>
      <c r="C5" s="262" t="s">
        <v>247</v>
      </c>
      <c r="D5" s="262"/>
      <c r="E5" s="262"/>
      <c r="F5" s="262"/>
      <c r="G5" s="262"/>
      <c r="H5" s="262"/>
      <c r="I5" s="262"/>
      <c r="J5" s="262"/>
      <c r="K5" s="262"/>
      <c r="L5" s="262"/>
      <c r="M5" s="262"/>
      <c r="N5" s="262"/>
      <c r="O5" s="254" t="s">
        <v>969</v>
      </c>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6"/>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row>
    <row r="6" spans="1:73" ht="45" customHeight="1">
      <c r="A6" s="271"/>
      <c r="B6" s="272"/>
      <c r="C6" s="262" t="s">
        <v>248</v>
      </c>
      <c r="D6" s="262"/>
      <c r="E6" s="262"/>
      <c r="F6" s="262"/>
      <c r="G6" s="262"/>
      <c r="H6" s="262"/>
      <c r="I6" s="262"/>
      <c r="J6" s="262"/>
      <c r="K6" s="262"/>
      <c r="L6" s="262"/>
      <c r="M6" s="262"/>
      <c r="N6" s="262"/>
      <c r="O6" s="254" t="s">
        <v>566</v>
      </c>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5"/>
      <c r="AS6" s="255"/>
      <c r="AT6" s="256"/>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row>
    <row r="7" spans="1:73" ht="30" customHeight="1">
      <c r="A7" s="273"/>
      <c r="B7" s="274"/>
      <c r="C7" s="262" t="s">
        <v>249</v>
      </c>
      <c r="D7" s="262"/>
      <c r="E7" s="262"/>
      <c r="F7" s="262"/>
      <c r="G7" s="262"/>
      <c r="H7" s="262"/>
      <c r="I7" s="262"/>
      <c r="J7" s="262"/>
      <c r="K7" s="262"/>
      <c r="L7" s="262"/>
      <c r="M7" s="262"/>
      <c r="N7" s="262"/>
      <c r="O7" s="254" t="s">
        <v>257</v>
      </c>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5"/>
      <c r="AR7" s="255"/>
      <c r="AS7" s="255"/>
      <c r="AT7" s="256"/>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row>
    <row r="8" spans="1:73" ht="15" customHeight="1">
      <c r="A8" s="65"/>
      <c r="B8" s="65"/>
      <c r="C8" s="66" t="s">
        <v>970</v>
      </c>
      <c r="D8" s="66"/>
      <c r="E8" s="66"/>
      <c r="F8" s="66"/>
      <c r="G8" s="66"/>
      <c r="H8" s="66"/>
      <c r="I8" s="66"/>
      <c r="J8" s="66"/>
      <c r="K8" s="66"/>
      <c r="L8" s="66"/>
      <c r="M8" s="66"/>
      <c r="N8" s="66"/>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row>
    <row r="9" spans="1:73" ht="7.5" customHeight="1"/>
    <row r="10" spans="1:73" ht="15" customHeight="1">
      <c r="A10" s="258" t="s">
        <v>250</v>
      </c>
      <c r="B10" s="258"/>
      <c r="C10" s="258"/>
      <c r="D10" s="258"/>
      <c r="E10" s="258"/>
      <c r="F10" s="258"/>
      <c r="G10" s="258"/>
      <c r="H10" s="258"/>
      <c r="I10" s="258"/>
      <c r="J10" s="258"/>
      <c r="K10" s="258"/>
      <c r="L10" s="258"/>
      <c r="M10" s="258"/>
      <c r="N10" s="258"/>
      <c r="O10" s="259"/>
      <c r="P10" s="259"/>
      <c r="Q10" s="259"/>
      <c r="R10" s="259"/>
      <c r="S10" s="259"/>
    </row>
    <row r="11" spans="1:73" ht="30" customHeight="1">
      <c r="A11" s="257" t="s">
        <v>253</v>
      </c>
      <c r="B11" s="257"/>
      <c r="C11" s="257"/>
      <c r="D11" s="257"/>
      <c r="E11" s="257"/>
      <c r="F11" s="257"/>
      <c r="G11" s="257"/>
      <c r="H11" s="257"/>
      <c r="I11" s="257"/>
      <c r="J11" s="257"/>
      <c r="K11" s="257"/>
      <c r="L11" s="257"/>
      <c r="M11" s="257"/>
      <c r="N11" s="257"/>
      <c r="O11" s="254" t="s">
        <v>252</v>
      </c>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255"/>
      <c r="AT11" s="256"/>
    </row>
    <row r="12" spans="1:73" ht="30" customHeight="1">
      <c r="A12" s="257" t="s">
        <v>986</v>
      </c>
      <c r="B12" s="257"/>
      <c r="C12" s="257"/>
      <c r="D12" s="257"/>
      <c r="E12" s="257"/>
      <c r="F12" s="257"/>
      <c r="G12" s="257"/>
      <c r="H12" s="257"/>
      <c r="I12" s="257"/>
      <c r="J12" s="257"/>
      <c r="K12" s="257"/>
      <c r="L12" s="257"/>
      <c r="M12" s="257"/>
      <c r="N12" s="257"/>
      <c r="O12" s="254" t="s">
        <v>254</v>
      </c>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255"/>
      <c r="AT12" s="256"/>
    </row>
    <row r="13" spans="1:73" ht="30" customHeight="1">
      <c r="A13" s="257" t="s">
        <v>255</v>
      </c>
      <c r="B13" s="257"/>
      <c r="C13" s="257"/>
      <c r="D13" s="257"/>
      <c r="E13" s="257"/>
      <c r="F13" s="257"/>
      <c r="G13" s="257"/>
      <c r="H13" s="257"/>
      <c r="I13" s="257"/>
      <c r="J13" s="257"/>
      <c r="K13" s="257"/>
      <c r="L13" s="257"/>
      <c r="M13" s="257"/>
      <c r="N13" s="257"/>
      <c r="O13" s="254" t="s">
        <v>256</v>
      </c>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6"/>
    </row>
    <row r="14" spans="1:73" ht="30" customHeight="1">
      <c r="A14" s="257" t="s">
        <v>251</v>
      </c>
      <c r="B14" s="257"/>
      <c r="C14" s="257"/>
      <c r="D14" s="257"/>
      <c r="E14" s="257"/>
      <c r="F14" s="257"/>
      <c r="G14" s="257"/>
      <c r="H14" s="257"/>
      <c r="I14" s="257"/>
      <c r="J14" s="257"/>
      <c r="K14" s="257"/>
      <c r="L14" s="257"/>
      <c r="M14" s="257"/>
      <c r="N14" s="257"/>
      <c r="O14" s="254" t="s">
        <v>257</v>
      </c>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255"/>
      <c r="AP14" s="255"/>
      <c r="AQ14" s="255"/>
      <c r="AR14" s="255"/>
      <c r="AS14" s="255"/>
      <c r="AT14" s="256"/>
    </row>
    <row r="15" spans="1:73" ht="30" customHeight="1">
      <c r="A15" s="257" t="s">
        <v>191</v>
      </c>
      <c r="B15" s="257"/>
      <c r="C15" s="257"/>
      <c r="D15" s="257"/>
      <c r="E15" s="257"/>
      <c r="F15" s="257"/>
      <c r="G15" s="257"/>
      <c r="H15" s="257"/>
      <c r="I15" s="257"/>
      <c r="J15" s="257"/>
      <c r="K15" s="257"/>
      <c r="L15" s="257"/>
      <c r="M15" s="257"/>
      <c r="N15" s="257"/>
      <c r="O15" s="254" t="s">
        <v>258</v>
      </c>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6"/>
    </row>
    <row r="16" spans="1:73" ht="7.5" customHeight="1">
      <c r="A16" s="45"/>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row>
    <row r="17" spans="1:46" ht="15" customHeight="1">
      <c r="A17" s="259" t="s">
        <v>259</v>
      </c>
      <c r="B17" s="259"/>
      <c r="C17" s="259"/>
      <c r="D17" s="259"/>
      <c r="E17" s="259"/>
      <c r="F17" s="259"/>
      <c r="G17" s="259"/>
      <c r="H17" s="259"/>
      <c r="I17" s="259"/>
      <c r="J17" s="259"/>
      <c r="K17" s="259"/>
      <c r="L17" s="259"/>
      <c r="M17" s="259"/>
      <c r="N17" s="259"/>
      <c r="O17" s="259"/>
      <c r="P17" s="259"/>
      <c r="Q17" s="259"/>
      <c r="R17" s="259"/>
      <c r="S17" s="259"/>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row>
    <row r="18" spans="1:46" ht="15" customHeight="1">
      <c r="A18" s="276" t="s">
        <v>982</v>
      </c>
      <c r="B18" s="276"/>
      <c r="C18" s="276"/>
      <c r="D18" s="276"/>
      <c r="E18" s="276"/>
      <c r="F18" s="276"/>
      <c r="G18" s="276"/>
      <c r="H18" s="276"/>
      <c r="I18" s="276"/>
      <c r="J18" s="276"/>
      <c r="K18" s="276" t="s">
        <v>283</v>
      </c>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row>
    <row r="19" spans="1:46" ht="15" customHeight="1">
      <c r="A19" s="262" t="s">
        <v>260</v>
      </c>
      <c r="B19" s="262"/>
      <c r="C19" s="262"/>
      <c r="D19" s="262"/>
      <c r="E19" s="262"/>
      <c r="F19" s="262"/>
      <c r="G19" s="262"/>
      <c r="H19" s="262"/>
      <c r="I19" s="262"/>
      <c r="J19" s="262"/>
      <c r="K19" s="260" t="s">
        <v>832</v>
      </c>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0"/>
      <c r="AT19" s="260"/>
    </row>
    <row r="20" spans="1:46" ht="15" customHeight="1">
      <c r="A20" s="262" t="s">
        <v>261</v>
      </c>
      <c r="B20" s="262"/>
      <c r="C20" s="262"/>
      <c r="D20" s="262"/>
      <c r="E20" s="262"/>
      <c r="F20" s="262"/>
      <c r="G20" s="262"/>
      <c r="H20" s="262"/>
      <c r="I20" s="262"/>
      <c r="J20" s="262"/>
      <c r="K20" s="261" t="s">
        <v>833</v>
      </c>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row>
    <row r="21" spans="1:46" ht="15" customHeight="1">
      <c r="A21" s="262" t="s">
        <v>262</v>
      </c>
      <c r="B21" s="262"/>
      <c r="C21" s="262"/>
      <c r="D21" s="262"/>
      <c r="E21" s="262"/>
      <c r="F21" s="262"/>
      <c r="G21" s="262"/>
      <c r="H21" s="262"/>
      <c r="I21" s="262"/>
      <c r="J21" s="262"/>
      <c r="K21" s="263" t="s">
        <v>527</v>
      </c>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5"/>
    </row>
    <row r="22" spans="1:46" ht="15" customHeight="1">
      <c r="A22" s="262" t="s">
        <v>263</v>
      </c>
      <c r="B22" s="262"/>
      <c r="C22" s="262"/>
      <c r="D22" s="262"/>
      <c r="E22" s="262"/>
      <c r="F22" s="262"/>
      <c r="G22" s="262"/>
      <c r="H22" s="262"/>
      <c r="I22" s="262"/>
      <c r="J22" s="262"/>
      <c r="K22" s="260" t="s">
        <v>834</v>
      </c>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0"/>
      <c r="AM22" s="260"/>
      <c r="AN22" s="260"/>
      <c r="AO22" s="260"/>
      <c r="AP22" s="260"/>
      <c r="AQ22" s="260"/>
      <c r="AR22" s="260"/>
      <c r="AS22" s="260"/>
      <c r="AT22" s="260"/>
    </row>
    <row r="23" spans="1:46" ht="15" customHeight="1">
      <c r="A23" s="262" t="s">
        <v>264</v>
      </c>
      <c r="B23" s="262"/>
      <c r="C23" s="262"/>
      <c r="D23" s="262"/>
      <c r="E23" s="262"/>
      <c r="F23" s="262"/>
      <c r="G23" s="262"/>
      <c r="H23" s="262"/>
      <c r="I23" s="262"/>
      <c r="J23" s="262"/>
      <c r="K23" s="260" t="s">
        <v>968</v>
      </c>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c r="AN23" s="260"/>
      <c r="AO23" s="260"/>
      <c r="AP23" s="260"/>
      <c r="AQ23" s="260"/>
      <c r="AR23" s="260"/>
      <c r="AS23" s="260"/>
      <c r="AT23" s="260"/>
    </row>
    <row r="24" spans="1:46" ht="60" customHeight="1">
      <c r="A24" s="266" t="s">
        <v>529</v>
      </c>
      <c r="B24" s="266"/>
      <c r="C24" s="262"/>
      <c r="D24" s="262"/>
      <c r="E24" s="262"/>
      <c r="F24" s="262"/>
      <c r="G24" s="262"/>
      <c r="H24" s="262"/>
      <c r="I24" s="262"/>
      <c r="J24" s="262"/>
      <c r="K24" s="261" t="s">
        <v>825</v>
      </c>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row>
    <row r="25" spans="1:46" ht="15" customHeight="1">
      <c r="A25" s="266" t="s">
        <v>530</v>
      </c>
      <c r="B25" s="266"/>
      <c r="C25" s="262"/>
      <c r="D25" s="262"/>
      <c r="E25" s="262"/>
      <c r="F25" s="262"/>
      <c r="G25" s="262"/>
      <c r="H25" s="262"/>
      <c r="I25" s="262"/>
      <c r="J25" s="262"/>
      <c r="K25" s="260" t="s">
        <v>265</v>
      </c>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0"/>
      <c r="AP25" s="260"/>
      <c r="AQ25" s="260"/>
      <c r="AR25" s="260"/>
      <c r="AS25" s="260"/>
      <c r="AT25" s="260"/>
    </row>
    <row r="26" spans="1:46" ht="15" customHeight="1">
      <c r="A26" s="266" t="s">
        <v>266</v>
      </c>
      <c r="B26" s="266"/>
      <c r="C26" s="262"/>
      <c r="D26" s="262"/>
      <c r="E26" s="262"/>
      <c r="F26" s="262"/>
      <c r="G26" s="262"/>
      <c r="H26" s="262"/>
      <c r="I26" s="262"/>
      <c r="J26" s="262"/>
      <c r="K26" s="260" t="s">
        <v>267</v>
      </c>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row>
    <row r="27" spans="1:46" ht="15" customHeight="1">
      <c r="A27" s="266" t="s">
        <v>531</v>
      </c>
      <c r="B27" s="266"/>
      <c r="C27" s="262"/>
      <c r="D27" s="262"/>
      <c r="E27" s="262"/>
      <c r="F27" s="262"/>
      <c r="G27" s="262"/>
      <c r="H27" s="262"/>
      <c r="I27" s="262"/>
      <c r="J27" s="262"/>
      <c r="K27" s="260" t="s">
        <v>826</v>
      </c>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row>
    <row r="28" spans="1:46" ht="15" customHeight="1">
      <c r="A28" s="266" t="s">
        <v>268</v>
      </c>
      <c r="B28" s="266"/>
      <c r="C28" s="262"/>
      <c r="D28" s="262"/>
      <c r="E28" s="262"/>
      <c r="F28" s="262"/>
      <c r="G28" s="262"/>
      <c r="H28" s="262"/>
      <c r="I28" s="262"/>
      <c r="J28" s="262"/>
      <c r="K28" s="260" t="s">
        <v>269</v>
      </c>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row>
    <row r="29" spans="1:46" ht="15" customHeight="1">
      <c r="A29" s="266" t="s">
        <v>532</v>
      </c>
      <c r="B29" s="266"/>
      <c r="C29" s="262"/>
      <c r="D29" s="262"/>
      <c r="E29" s="262"/>
      <c r="F29" s="262"/>
      <c r="G29" s="262"/>
      <c r="H29" s="262"/>
      <c r="I29" s="262"/>
      <c r="J29" s="262"/>
      <c r="K29" s="260" t="s">
        <v>827</v>
      </c>
      <c r="L29" s="260"/>
      <c r="M29" s="26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row>
    <row r="30" spans="1:46" ht="15" customHeight="1">
      <c r="A30" s="266" t="s">
        <v>533</v>
      </c>
      <c r="B30" s="266"/>
      <c r="C30" s="262"/>
      <c r="D30" s="262"/>
      <c r="E30" s="262"/>
      <c r="F30" s="262"/>
      <c r="G30" s="262"/>
      <c r="H30" s="262"/>
      <c r="I30" s="262"/>
      <c r="J30" s="262"/>
      <c r="K30" s="260" t="s">
        <v>546</v>
      </c>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row>
    <row r="31" spans="1:46" ht="15" customHeight="1">
      <c r="A31" s="266" t="s">
        <v>534</v>
      </c>
      <c r="B31" s="266"/>
      <c r="C31" s="262"/>
      <c r="D31" s="262"/>
      <c r="E31" s="262"/>
      <c r="F31" s="262"/>
      <c r="G31" s="262"/>
      <c r="H31" s="262"/>
      <c r="I31" s="262"/>
      <c r="J31" s="262"/>
      <c r="K31" s="260" t="s">
        <v>828</v>
      </c>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row>
    <row r="32" spans="1:46" ht="15" customHeight="1">
      <c r="A32" s="266" t="s">
        <v>535</v>
      </c>
      <c r="B32" s="266"/>
      <c r="C32" s="262"/>
      <c r="D32" s="262"/>
      <c r="E32" s="262"/>
      <c r="F32" s="262"/>
      <c r="G32" s="262"/>
      <c r="H32" s="262"/>
      <c r="I32" s="262"/>
      <c r="J32" s="262"/>
      <c r="K32" s="260" t="s">
        <v>270</v>
      </c>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row>
    <row r="33" spans="1:46" ht="15" customHeight="1">
      <c r="A33" s="266" t="s">
        <v>536</v>
      </c>
      <c r="B33" s="266"/>
      <c r="C33" s="262"/>
      <c r="D33" s="262"/>
      <c r="E33" s="262"/>
      <c r="F33" s="262"/>
      <c r="G33" s="262"/>
      <c r="H33" s="262"/>
      <c r="I33" s="262"/>
      <c r="J33" s="262"/>
      <c r="K33" s="260" t="s">
        <v>271</v>
      </c>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row>
    <row r="34" spans="1:46" ht="15" customHeight="1">
      <c r="A34" s="266" t="s">
        <v>537</v>
      </c>
      <c r="B34" s="266"/>
      <c r="C34" s="262"/>
      <c r="D34" s="262"/>
      <c r="E34" s="262"/>
      <c r="F34" s="262"/>
      <c r="G34" s="262"/>
      <c r="H34" s="262"/>
      <c r="I34" s="262"/>
      <c r="J34" s="262"/>
      <c r="K34" s="260" t="s">
        <v>829</v>
      </c>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row>
    <row r="35" spans="1:46" ht="15" customHeight="1">
      <c r="A35" s="266" t="s">
        <v>538</v>
      </c>
      <c r="B35" s="266"/>
      <c r="C35" s="262"/>
      <c r="D35" s="262"/>
      <c r="E35" s="262"/>
      <c r="F35" s="262"/>
      <c r="G35" s="262"/>
      <c r="H35" s="262"/>
      <c r="I35" s="262"/>
      <c r="J35" s="262"/>
      <c r="K35" s="260" t="s">
        <v>830</v>
      </c>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row>
    <row r="36" spans="1:46" ht="15" customHeight="1">
      <c r="A36" s="266" t="s">
        <v>539</v>
      </c>
      <c r="B36" s="266"/>
      <c r="C36" s="262"/>
      <c r="D36" s="262"/>
      <c r="E36" s="262"/>
      <c r="F36" s="262"/>
      <c r="G36" s="262"/>
      <c r="H36" s="262"/>
      <c r="I36" s="262"/>
      <c r="J36" s="262"/>
      <c r="K36" s="260" t="s">
        <v>831</v>
      </c>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row>
    <row r="37" spans="1:46" ht="15" customHeight="1">
      <c r="A37" s="266" t="s">
        <v>272</v>
      </c>
      <c r="B37" s="266"/>
      <c r="C37" s="262"/>
      <c r="D37" s="262"/>
      <c r="E37" s="262"/>
      <c r="F37" s="262"/>
      <c r="G37" s="262"/>
      <c r="H37" s="262"/>
      <c r="I37" s="262"/>
      <c r="J37" s="262"/>
      <c r="K37" s="260" t="s">
        <v>547</v>
      </c>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row>
    <row r="38" spans="1:46" ht="15" customHeight="1">
      <c r="A38" s="266" t="s">
        <v>540</v>
      </c>
      <c r="B38" s="266"/>
      <c r="C38" s="262"/>
      <c r="D38" s="262"/>
      <c r="E38" s="262"/>
      <c r="F38" s="262"/>
      <c r="G38" s="262"/>
      <c r="H38" s="262"/>
      <c r="I38" s="262"/>
      <c r="J38" s="262"/>
      <c r="K38" s="260" t="s">
        <v>545</v>
      </c>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row>
    <row r="39" spans="1:46" ht="45" customHeight="1">
      <c r="A39" s="257" t="s">
        <v>971</v>
      </c>
      <c r="B39" s="257"/>
      <c r="C39" s="257"/>
      <c r="D39" s="257"/>
      <c r="E39" s="257"/>
      <c r="F39" s="257"/>
      <c r="G39" s="257"/>
      <c r="H39" s="257"/>
      <c r="I39" s="257"/>
      <c r="J39" s="257"/>
      <c r="K39" s="261" t="s">
        <v>273</v>
      </c>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row>
    <row r="40" spans="1:46" ht="30" customHeight="1">
      <c r="A40" s="278" t="s">
        <v>541</v>
      </c>
      <c r="B40" s="278"/>
      <c r="C40" s="257"/>
      <c r="D40" s="257"/>
      <c r="E40" s="257"/>
      <c r="F40" s="257"/>
      <c r="G40" s="257"/>
      <c r="H40" s="257"/>
      <c r="I40" s="257"/>
      <c r="J40" s="257"/>
      <c r="K40" s="260" t="s">
        <v>274</v>
      </c>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row>
    <row r="41" spans="1:46" ht="15" customHeight="1">
      <c r="A41" s="67"/>
      <c r="B41" s="67"/>
      <c r="C41" s="66" t="s">
        <v>544</v>
      </c>
      <c r="D41" s="66"/>
      <c r="E41" s="66"/>
      <c r="F41" s="66"/>
      <c r="G41" s="66"/>
      <c r="H41" s="66"/>
      <c r="I41" s="66"/>
      <c r="J41" s="66"/>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row>
    <row r="42" spans="1:46" ht="7.5" customHeight="1">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row>
    <row r="43" spans="1:46" ht="15" customHeight="1">
      <c r="A43" s="275" t="s">
        <v>275</v>
      </c>
      <c r="B43" s="275"/>
      <c r="C43" s="275"/>
      <c r="D43" s="275"/>
      <c r="E43" s="275"/>
      <c r="F43" s="275"/>
      <c r="G43" s="275"/>
      <c r="H43" s="275"/>
      <c r="I43" s="275"/>
      <c r="J43" s="275"/>
      <c r="K43" s="275"/>
      <c r="L43" s="275"/>
      <c r="M43" s="275"/>
      <c r="N43" s="275"/>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row>
    <row r="44" spans="1:46" ht="30" customHeight="1">
      <c r="A44" s="279" t="s">
        <v>276</v>
      </c>
      <c r="B44" s="280"/>
      <c r="C44" s="280"/>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c r="AT44" s="281"/>
    </row>
    <row r="45" spans="1:46" ht="15" customHeight="1">
      <c r="A45" s="60"/>
      <c r="B45" s="61"/>
      <c r="C45" s="282" t="s">
        <v>542</v>
      </c>
      <c r="D45" s="282"/>
      <c r="E45" s="282"/>
      <c r="F45" s="282"/>
      <c r="G45" s="284" t="s">
        <v>277</v>
      </c>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5"/>
    </row>
    <row r="46" spans="1:46" ht="15" customHeight="1">
      <c r="A46" s="62"/>
      <c r="B46" s="63"/>
      <c r="C46" s="283" t="s">
        <v>543</v>
      </c>
      <c r="D46" s="283"/>
      <c r="E46" s="283"/>
      <c r="F46" s="283"/>
      <c r="G46" s="286" t="s">
        <v>528</v>
      </c>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7"/>
    </row>
    <row r="47" spans="1:46" ht="7.5" customHeight="1">
      <c r="A47" s="277"/>
      <c r="B47" s="277"/>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row>
    <row r="48" spans="1:46" ht="15" customHeight="1">
      <c r="A48" s="275" t="s">
        <v>278</v>
      </c>
      <c r="B48" s="275"/>
      <c r="C48" s="275"/>
      <c r="D48" s="275"/>
      <c r="E48" s="275"/>
      <c r="F48" s="275"/>
      <c r="G48" s="275"/>
      <c r="H48" s="275"/>
      <c r="I48" s="275"/>
      <c r="J48" s="275"/>
      <c r="K48" s="275"/>
      <c r="L48" s="275"/>
      <c r="M48" s="275"/>
      <c r="N48" s="275"/>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row>
    <row r="49" spans="1:46" ht="15" customHeight="1">
      <c r="A49" s="262" t="s">
        <v>170</v>
      </c>
      <c r="B49" s="262"/>
      <c r="C49" s="262"/>
      <c r="D49" s="262"/>
      <c r="E49" s="262"/>
      <c r="F49" s="262"/>
      <c r="G49" s="262"/>
      <c r="H49" s="262"/>
      <c r="I49" s="262"/>
      <c r="J49" s="262"/>
      <c r="K49" s="262"/>
      <c r="L49" s="262"/>
      <c r="M49" s="260" t="s">
        <v>279</v>
      </c>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row>
    <row r="50" spans="1:46" ht="30" customHeight="1">
      <c r="A50" s="262" t="s">
        <v>174</v>
      </c>
      <c r="B50" s="262"/>
      <c r="C50" s="262"/>
      <c r="D50" s="262"/>
      <c r="E50" s="262"/>
      <c r="F50" s="262"/>
      <c r="G50" s="262"/>
      <c r="H50" s="262"/>
      <c r="I50" s="262"/>
      <c r="J50" s="262"/>
      <c r="K50" s="262"/>
      <c r="L50" s="262"/>
      <c r="M50" s="261" t="s">
        <v>549</v>
      </c>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row>
    <row r="51" spans="1:46" ht="7.5" customHeight="1">
      <c r="A51" s="277"/>
      <c r="B51" s="277"/>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277"/>
      <c r="AK51" s="277"/>
      <c r="AL51" s="277"/>
      <c r="AM51" s="277"/>
      <c r="AN51" s="277"/>
      <c r="AO51" s="277"/>
      <c r="AP51" s="277"/>
      <c r="AQ51" s="277"/>
      <c r="AR51" s="277"/>
      <c r="AS51" s="277"/>
      <c r="AT51" s="277"/>
    </row>
    <row r="52" spans="1:46" ht="15" customHeight="1">
      <c r="A52" s="275" t="s">
        <v>280</v>
      </c>
      <c r="B52" s="275"/>
      <c r="C52" s="275"/>
      <c r="D52" s="275"/>
      <c r="E52" s="275"/>
      <c r="F52" s="275"/>
      <c r="G52" s="275"/>
      <c r="H52" s="275"/>
      <c r="I52" s="275"/>
      <c r="J52" s="275"/>
      <c r="K52" s="275"/>
      <c r="L52" s="275"/>
      <c r="M52" s="275"/>
      <c r="N52" s="275"/>
      <c r="O52" s="275"/>
      <c r="P52" s="275"/>
      <c r="Q52" s="275"/>
      <c r="R52" s="15"/>
      <c r="S52" s="15"/>
      <c r="T52" s="15"/>
      <c r="U52" s="15"/>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row>
    <row r="53" spans="1:46" ht="15" customHeight="1">
      <c r="A53" s="262" t="s">
        <v>281</v>
      </c>
      <c r="B53" s="262"/>
      <c r="C53" s="262"/>
      <c r="D53" s="262"/>
      <c r="E53" s="262"/>
      <c r="F53" s="262"/>
      <c r="G53" s="262"/>
      <c r="H53" s="262"/>
      <c r="I53" s="262"/>
      <c r="J53" s="262"/>
      <c r="K53" s="262"/>
      <c r="L53" s="262"/>
      <c r="M53" s="260" t="s">
        <v>282</v>
      </c>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row>
    <row r="54" spans="1:46" ht="15" customHeight="1">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row>
    <row r="55" spans="1:46" ht="1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row>
    <row r="56" spans="1:46" ht="1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row>
    <row r="57" spans="1:46" ht="1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row>
    <row r="58" spans="1:46" ht="1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row>
    <row r="59" spans="1:46" ht="1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row>
    <row r="60" spans="1:46" ht="1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row>
    <row r="61" spans="1:46" ht="1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row>
    <row r="62" spans="1:46" ht="15" customHeight="1"/>
    <row r="63" spans="1:46" ht="15" customHeight="1"/>
    <row r="64" spans="1:4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sheetData>
  <mergeCells count="88">
    <mergeCell ref="C45:F45"/>
    <mergeCell ref="C46:F46"/>
    <mergeCell ref="G45:AT45"/>
    <mergeCell ref="G46:AT46"/>
    <mergeCell ref="M49:AT49"/>
    <mergeCell ref="K47:AT47"/>
    <mergeCell ref="A48:N48"/>
    <mergeCell ref="A49:L49"/>
    <mergeCell ref="K39:AT39"/>
    <mergeCell ref="A40:J40"/>
    <mergeCell ref="K40:AT40"/>
    <mergeCell ref="A44:AT44"/>
    <mergeCell ref="A43:N43"/>
    <mergeCell ref="A53:L53"/>
    <mergeCell ref="M53:AT53"/>
    <mergeCell ref="A17:S17"/>
    <mergeCell ref="A52:Q52"/>
    <mergeCell ref="A18:J18"/>
    <mergeCell ref="K18:AT18"/>
    <mergeCell ref="A37:J37"/>
    <mergeCell ref="K37:AT37"/>
    <mergeCell ref="A38:J38"/>
    <mergeCell ref="A39:J39"/>
    <mergeCell ref="A51:J51"/>
    <mergeCell ref="K51:AT51"/>
    <mergeCell ref="A47:J47"/>
    <mergeCell ref="A50:L50"/>
    <mergeCell ref="M50:AT50"/>
    <mergeCell ref="K38:AT38"/>
    <mergeCell ref="AO1:AT1"/>
    <mergeCell ref="A1:AL1"/>
    <mergeCell ref="O12:AT12"/>
    <mergeCell ref="O13:AT13"/>
    <mergeCell ref="O14:AT14"/>
    <mergeCell ref="C4:N4"/>
    <mergeCell ref="C5:N5"/>
    <mergeCell ref="A4:B7"/>
    <mergeCell ref="C6:N6"/>
    <mergeCell ref="C7:N7"/>
    <mergeCell ref="A13:N13"/>
    <mergeCell ref="A11:N11"/>
    <mergeCell ref="A36:J36"/>
    <mergeCell ref="K36:AT36"/>
    <mergeCell ref="A3:AB3"/>
    <mergeCell ref="O11:AT11"/>
    <mergeCell ref="O4:AT4"/>
    <mergeCell ref="O5:AT5"/>
    <mergeCell ref="O6:AT6"/>
    <mergeCell ref="O7:AT7"/>
    <mergeCell ref="K22:AT22"/>
    <mergeCell ref="A25:J25"/>
    <mergeCell ref="K25:AT25"/>
    <mergeCell ref="A26:J26"/>
    <mergeCell ref="K26:AT26"/>
    <mergeCell ref="A28:J28"/>
    <mergeCell ref="A32:J32"/>
    <mergeCell ref="K32:AT32"/>
    <mergeCell ref="K23:AT23"/>
    <mergeCell ref="A27:J27"/>
    <mergeCell ref="K27:AT27"/>
    <mergeCell ref="K35:AT35"/>
    <mergeCell ref="A35:J35"/>
    <mergeCell ref="A34:J34"/>
    <mergeCell ref="K34:AT34"/>
    <mergeCell ref="A29:J29"/>
    <mergeCell ref="A33:J33"/>
    <mergeCell ref="K33:AT33"/>
    <mergeCell ref="K29:AT29"/>
    <mergeCell ref="A30:J30"/>
    <mergeCell ref="K30:AT30"/>
    <mergeCell ref="A31:J31"/>
    <mergeCell ref="K31:AT31"/>
    <mergeCell ref="O15:AT15"/>
    <mergeCell ref="A12:N12"/>
    <mergeCell ref="A10:S10"/>
    <mergeCell ref="K28:AT28"/>
    <mergeCell ref="A14:N14"/>
    <mergeCell ref="A15:N15"/>
    <mergeCell ref="K20:AT20"/>
    <mergeCell ref="A19:J19"/>
    <mergeCell ref="A21:J21"/>
    <mergeCell ref="K19:AT19"/>
    <mergeCell ref="A20:J20"/>
    <mergeCell ref="K21:AT21"/>
    <mergeCell ref="A24:J24"/>
    <mergeCell ref="K24:AT24"/>
    <mergeCell ref="A22:J22"/>
    <mergeCell ref="A23:J23"/>
  </mergeCells>
  <phoneticPr fontId="2"/>
  <pageMargins left="0.59055118110236227" right="0.59055118110236227" top="0.59055118110236227" bottom="0.59055118110236227" header="0.51181102362204722" footer="0.51181102362204722"/>
  <pageSetup paperSize="12" orientation="portrait" r:id="rId1"/>
  <headerFooter alignWithMargins="0">
    <oddFooter>&amp;R名取市ＨＰ</oddFooter>
  </headerFooter>
  <ignoredErrors>
    <ignoredError sqref="C45:F4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opLeftCell="A4" workbookViewId="0">
      <selection activeCell="AV7" sqref="AV7"/>
    </sheetView>
  </sheetViews>
  <sheetFormatPr defaultRowHeight="12"/>
  <cols>
    <col min="1" max="3" width="2.125" style="43" customWidth="1"/>
    <col min="4" max="74" width="2.5" style="42" customWidth="1"/>
    <col min="75" max="16384" width="9" style="42"/>
  </cols>
  <sheetData>
    <row r="1" spans="1:47" ht="20.100000000000001" customHeight="1">
      <c r="A1" s="288" t="s">
        <v>880</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row>
    <row r="2" spans="1:47" ht="60" customHeight="1">
      <c r="A2" s="296" t="s">
        <v>959</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row>
    <row r="3" spans="1:47" ht="20.100000000000001" customHeight="1">
      <c r="A3" s="207" t="s">
        <v>292</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row>
    <row r="4" spans="1:47" ht="20.100000000000001" customHeight="1">
      <c r="A4" s="289" t="s">
        <v>682</v>
      </c>
      <c r="B4" s="289"/>
      <c r="C4" s="289"/>
      <c r="D4" s="297" t="s">
        <v>325</v>
      </c>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row>
    <row r="5" spans="1:47" ht="39.950000000000003" customHeight="1">
      <c r="A5" s="290" t="s">
        <v>683</v>
      </c>
      <c r="B5" s="290"/>
      <c r="C5" s="290"/>
      <c r="D5" s="293" t="s">
        <v>326</v>
      </c>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5"/>
    </row>
    <row r="6" spans="1:47" ht="20.100000000000001" customHeight="1">
      <c r="A6" s="289" t="s">
        <v>684</v>
      </c>
      <c r="B6" s="289"/>
      <c r="C6" s="289"/>
      <c r="D6" s="297" t="s">
        <v>1051</v>
      </c>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297"/>
      <c r="AR6" s="297"/>
      <c r="AS6" s="297"/>
      <c r="AT6" s="297"/>
      <c r="AU6" s="297"/>
    </row>
    <row r="7" spans="1:47" ht="20.100000000000001" customHeight="1">
      <c r="A7" s="290" t="s">
        <v>685</v>
      </c>
      <c r="B7" s="290"/>
      <c r="C7" s="290"/>
      <c r="D7" s="292" t="s">
        <v>293</v>
      </c>
      <c r="E7" s="292"/>
      <c r="F7" s="292"/>
      <c r="G7" s="292"/>
      <c r="H7" s="292"/>
      <c r="I7" s="292"/>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2"/>
      <c r="AS7" s="292"/>
      <c r="AT7" s="292"/>
      <c r="AU7" s="292"/>
    </row>
    <row r="8" spans="1:47" ht="20.100000000000001" customHeight="1">
      <c r="A8" s="289" t="s">
        <v>686</v>
      </c>
      <c r="B8" s="289"/>
      <c r="C8" s="289"/>
      <c r="D8" s="297" t="s">
        <v>294</v>
      </c>
      <c r="E8" s="297"/>
      <c r="F8" s="297"/>
      <c r="G8" s="297"/>
      <c r="H8" s="297"/>
      <c r="I8" s="297"/>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7"/>
      <c r="AP8" s="297"/>
      <c r="AQ8" s="297"/>
      <c r="AR8" s="297"/>
      <c r="AS8" s="297"/>
      <c r="AT8" s="297"/>
      <c r="AU8" s="297"/>
    </row>
    <row r="9" spans="1:47" ht="20.100000000000001" customHeight="1">
      <c r="A9" s="290" t="s">
        <v>687</v>
      </c>
      <c r="B9" s="290"/>
      <c r="C9" s="290"/>
      <c r="D9" s="292" t="s">
        <v>295</v>
      </c>
      <c r="E9" s="292"/>
      <c r="F9" s="292"/>
      <c r="G9" s="292"/>
      <c r="H9" s="292"/>
      <c r="I9" s="292"/>
      <c r="J9" s="292"/>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292"/>
      <c r="AP9" s="292"/>
      <c r="AQ9" s="292"/>
      <c r="AR9" s="292"/>
      <c r="AS9" s="292"/>
      <c r="AT9" s="292"/>
      <c r="AU9" s="292"/>
    </row>
    <row r="10" spans="1:47" ht="20.100000000000001" customHeight="1">
      <c r="A10" s="289" t="s">
        <v>688</v>
      </c>
      <c r="B10" s="289"/>
      <c r="C10" s="289"/>
      <c r="D10" s="297" t="s">
        <v>296</v>
      </c>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row>
    <row r="11" spans="1:47" s="80" customFormat="1" ht="39.950000000000003" customHeight="1">
      <c r="A11" s="299" t="s">
        <v>689</v>
      </c>
      <c r="B11" s="299"/>
      <c r="C11" s="299"/>
      <c r="D11" s="298" t="s">
        <v>297</v>
      </c>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row>
    <row r="12" spans="1:47" ht="20.100000000000001" customHeight="1">
      <c r="A12" s="289" t="s">
        <v>690</v>
      </c>
      <c r="B12" s="289"/>
      <c r="C12" s="289"/>
      <c r="D12" s="297" t="s">
        <v>298</v>
      </c>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c r="AH12" s="297"/>
      <c r="AI12" s="297"/>
      <c r="AJ12" s="297"/>
      <c r="AK12" s="297"/>
      <c r="AL12" s="297"/>
      <c r="AM12" s="297"/>
      <c r="AN12" s="297"/>
      <c r="AO12" s="297"/>
      <c r="AP12" s="297"/>
      <c r="AQ12" s="297"/>
      <c r="AR12" s="297"/>
      <c r="AS12" s="297"/>
      <c r="AT12" s="297"/>
      <c r="AU12" s="297"/>
    </row>
    <row r="13" spans="1:47" ht="20.100000000000001" customHeight="1">
      <c r="A13" s="290" t="s">
        <v>691</v>
      </c>
      <c r="B13" s="290"/>
      <c r="C13" s="290"/>
      <c r="D13" s="292" t="s">
        <v>299</v>
      </c>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2"/>
      <c r="AT13" s="292"/>
      <c r="AU13" s="292"/>
    </row>
    <row r="14" spans="1:47" ht="20.100000000000001" customHeight="1">
      <c r="A14" s="289" t="s">
        <v>692</v>
      </c>
      <c r="B14" s="289"/>
      <c r="C14" s="289"/>
      <c r="D14" s="297" t="s">
        <v>563</v>
      </c>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297"/>
      <c r="AM14" s="297"/>
      <c r="AN14" s="297"/>
      <c r="AO14" s="297"/>
      <c r="AP14" s="297"/>
      <c r="AQ14" s="297"/>
      <c r="AR14" s="297"/>
      <c r="AS14" s="297"/>
      <c r="AT14" s="297"/>
      <c r="AU14" s="297"/>
    </row>
    <row r="15" spans="1:47" s="80" customFormat="1" ht="54.95" customHeight="1">
      <c r="A15" s="299" t="s">
        <v>694</v>
      </c>
      <c r="B15" s="299"/>
      <c r="C15" s="299"/>
      <c r="D15" s="298" t="s">
        <v>564</v>
      </c>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row>
    <row r="16" spans="1:47" ht="9.9499999999999993" customHeight="1">
      <c r="A16" s="207"/>
      <c r="B16" s="207"/>
      <c r="C16" s="207"/>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row>
    <row r="17" spans="1:47" ht="20.100000000000001" customHeight="1">
      <c r="A17" s="207" t="s">
        <v>300</v>
      </c>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row>
    <row r="18" spans="1:47" ht="20.100000000000001" customHeight="1">
      <c r="A18" s="289" t="s">
        <v>695</v>
      </c>
      <c r="B18" s="289"/>
      <c r="C18" s="289"/>
      <c r="D18" s="297" t="s">
        <v>548</v>
      </c>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7"/>
    </row>
    <row r="19" spans="1:47" ht="91.5" customHeight="1">
      <c r="A19" s="290" t="s">
        <v>696</v>
      </c>
      <c r="B19" s="290"/>
      <c r="C19" s="290"/>
      <c r="D19" s="298" t="s">
        <v>1046</v>
      </c>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row>
    <row r="20" spans="1:47" ht="39.950000000000003" customHeight="1">
      <c r="A20" s="289" t="s">
        <v>697</v>
      </c>
      <c r="B20" s="289"/>
      <c r="C20" s="289"/>
      <c r="D20" s="291" t="s">
        <v>301</v>
      </c>
      <c r="E20" s="291"/>
      <c r="F20" s="291"/>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row>
    <row r="21" spans="1:47" ht="39.950000000000003" customHeight="1">
      <c r="A21" s="290" t="s">
        <v>698</v>
      </c>
      <c r="B21" s="290"/>
      <c r="C21" s="290"/>
      <c r="D21" s="298" t="s">
        <v>302</v>
      </c>
      <c r="E21" s="298"/>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8"/>
      <c r="AQ21" s="298"/>
      <c r="AR21" s="298"/>
      <c r="AS21" s="298"/>
      <c r="AT21" s="298"/>
      <c r="AU21" s="298"/>
    </row>
    <row r="22" spans="1:47" ht="20.100000000000001" customHeight="1">
      <c r="A22" s="289" t="s">
        <v>699</v>
      </c>
      <c r="B22" s="289"/>
      <c r="C22" s="289"/>
      <c r="D22" s="297" t="s">
        <v>303</v>
      </c>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297"/>
      <c r="AP22" s="297"/>
      <c r="AQ22" s="297"/>
      <c r="AR22" s="297"/>
      <c r="AS22" s="297"/>
      <c r="AT22" s="297"/>
      <c r="AU22" s="297"/>
    </row>
    <row r="23" spans="1:47" ht="20.100000000000001" customHeight="1">
      <c r="A23" s="290" t="s">
        <v>700</v>
      </c>
      <c r="B23" s="290"/>
      <c r="C23" s="290"/>
      <c r="D23" s="292" t="s">
        <v>304</v>
      </c>
      <c r="E23" s="292"/>
      <c r="F23" s="292"/>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row>
    <row r="24" spans="1:47" ht="20.100000000000001" customHeight="1">
      <c r="A24" s="289" t="s">
        <v>693</v>
      </c>
      <c r="B24" s="289"/>
      <c r="C24" s="289"/>
      <c r="D24" s="297" t="s">
        <v>305</v>
      </c>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7"/>
      <c r="AN24" s="297"/>
      <c r="AO24" s="297"/>
      <c r="AP24" s="297"/>
      <c r="AQ24" s="297"/>
      <c r="AR24" s="297"/>
      <c r="AS24" s="297"/>
      <c r="AT24" s="297"/>
      <c r="AU24" s="297"/>
    </row>
    <row r="25" spans="1:47" ht="20.100000000000001" customHeight="1">
      <c r="A25" s="290" t="s">
        <v>701</v>
      </c>
      <c r="B25" s="290"/>
      <c r="C25" s="290"/>
      <c r="D25" s="292" t="s">
        <v>306</v>
      </c>
      <c r="E25" s="292"/>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row>
    <row r="26" spans="1:47" ht="20.100000000000001" customHeight="1">
      <c r="A26" s="289" t="s">
        <v>702</v>
      </c>
      <c r="B26" s="289"/>
      <c r="C26" s="289"/>
      <c r="D26" s="297" t="s">
        <v>307</v>
      </c>
      <c r="E26" s="297"/>
      <c r="F26" s="297"/>
      <c r="G26" s="297"/>
      <c r="H26" s="297"/>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297"/>
      <c r="AP26" s="297"/>
      <c r="AQ26" s="297"/>
      <c r="AR26" s="297"/>
      <c r="AS26" s="297"/>
      <c r="AT26" s="297"/>
      <c r="AU26" s="297"/>
    </row>
    <row r="27" spans="1:47" ht="39.950000000000003" customHeight="1">
      <c r="A27" s="290" t="s">
        <v>703</v>
      </c>
      <c r="B27" s="290"/>
      <c r="C27" s="290"/>
      <c r="D27" s="298" t="s">
        <v>308</v>
      </c>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row>
    <row r="28" spans="1:47" ht="20.100000000000001" customHeight="1">
      <c r="A28" s="289" t="s">
        <v>704</v>
      </c>
      <c r="B28" s="289"/>
      <c r="C28" s="289"/>
      <c r="D28" s="297" t="s">
        <v>309</v>
      </c>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7"/>
      <c r="AM28" s="297"/>
      <c r="AN28" s="297"/>
      <c r="AO28" s="297"/>
      <c r="AP28" s="297"/>
      <c r="AQ28" s="297"/>
      <c r="AR28" s="297"/>
      <c r="AS28" s="297"/>
      <c r="AT28" s="297"/>
      <c r="AU28" s="297"/>
    </row>
    <row r="29" spans="1:47" ht="39.950000000000003" customHeight="1">
      <c r="A29" s="290" t="s">
        <v>705</v>
      </c>
      <c r="B29" s="290"/>
      <c r="C29" s="290"/>
      <c r="D29" s="298" t="s">
        <v>310</v>
      </c>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98"/>
      <c r="AR29" s="298"/>
      <c r="AS29" s="298"/>
      <c r="AT29" s="298"/>
      <c r="AU29" s="298"/>
    </row>
    <row r="30" spans="1:47" ht="20.100000000000001" customHeight="1">
      <c r="A30" s="289" t="s">
        <v>706</v>
      </c>
      <c r="B30" s="289"/>
      <c r="C30" s="289"/>
      <c r="D30" s="297" t="s">
        <v>311</v>
      </c>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7"/>
    </row>
    <row r="31" spans="1:47" ht="20.100000000000001" customHeight="1">
      <c r="A31" s="290" t="s">
        <v>707</v>
      </c>
      <c r="B31" s="290"/>
      <c r="C31" s="290"/>
      <c r="D31" s="292" t="s">
        <v>312</v>
      </c>
      <c r="E31" s="292"/>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row>
    <row r="32" spans="1:47" ht="39.950000000000003" customHeight="1">
      <c r="A32" s="289" t="s">
        <v>708</v>
      </c>
      <c r="B32" s="289"/>
      <c r="C32" s="289"/>
      <c r="D32" s="291" t="s">
        <v>327</v>
      </c>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1"/>
      <c r="AN32" s="291"/>
      <c r="AO32" s="291"/>
      <c r="AP32" s="291"/>
      <c r="AQ32" s="291"/>
      <c r="AR32" s="291"/>
      <c r="AS32" s="291"/>
      <c r="AT32" s="291"/>
      <c r="AU32" s="291"/>
    </row>
    <row r="33" spans="1:47" ht="65.099999999999994" customHeight="1">
      <c r="A33" s="290" t="s">
        <v>709</v>
      </c>
      <c r="B33" s="290"/>
      <c r="C33" s="290"/>
      <c r="D33" s="298" t="s">
        <v>328</v>
      </c>
      <c r="E33" s="298"/>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row>
    <row r="34" spans="1:47" ht="20.100000000000001" customHeight="1">
      <c r="A34" s="289" t="s">
        <v>710</v>
      </c>
      <c r="B34" s="289"/>
      <c r="C34" s="289"/>
      <c r="D34" s="297" t="s">
        <v>329</v>
      </c>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row>
    <row r="35" spans="1:47" ht="80.099999999999994" customHeight="1">
      <c r="A35" s="290" t="s">
        <v>711</v>
      </c>
      <c r="B35" s="290"/>
      <c r="C35" s="290"/>
      <c r="D35" s="298" t="s">
        <v>881</v>
      </c>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row>
    <row r="36" spans="1:47" ht="20.100000000000001" customHeight="1">
      <c r="A36" s="289" t="s">
        <v>712</v>
      </c>
      <c r="B36" s="289"/>
      <c r="C36" s="289"/>
      <c r="D36" s="291" t="s">
        <v>565</v>
      </c>
      <c r="E36" s="291"/>
      <c r="F36" s="291"/>
      <c r="G36" s="291"/>
      <c r="H36" s="291"/>
      <c r="I36" s="291"/>
      <c r="J36" s="291"/>
      <c r="K36" s="291"/>
      <c r="L36" s="291"/>
      <c r="M36" s="291"/>
      <c r="N36" s="291"/>
      <c r="O36" s="291"/>
      <c r="P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row>
    <row r="37" spans="1:47" ht="20.100000000000001" customHeight="1">
      <c r="A37" s="290" t="s">
        <v>713</v>
      </c>
      <c r="B37" s="290"/>
      <c r="C37" s="290"/>
      <c r="D37" s="298" t="s">
        <v>882</v>
      </c>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row>
    <row r="38" spans="1:47" ht="20.100000000000001" customHeight="1">
      <c r="A38" s="289" t="s">
        <v>714</v>
      </c>
      <c r="B38" s="289"/>
      <c r="C38" s="289"/>
      <c r="D38" s="291" t="s">
        <v>526</v>
      </c>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1"/>
      <c r="AK38" s="291"/>
      <c r="AL38" s="291"/>
      <c r="AM38" s="291"/>
      <c r="AN38" s="291"/>
      <c r="AO38" s="291"/>
      <c r="AP38" s="291"/>
      <c r="AQ38" s="291"/>
      <c r="AR38" s="291"/>
      <c r="AS38" s="291"/>
      <c r="AT38" s="291"/>
      <c r="AU38" s="291"/>
    </row>
    <row r="39" spans="1:47" ht="39.950000000000003" customHeight="1">
      <c r="A39" s="290" t="s">
        <v>715</v>
      </c>
      <c r="B39" s="290"/>
      <c r="C39" s="290"/>
      <c r="D39" s="298" t="s">
        <v>730</v>
      </c>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row>
    <row r="40" spans="1:47" ht="20.100000000000001" customHeight="1">
      <c r="A40" s="289" t="s">
        <v>716</v>
      </c>
      <c r="B40" s="289"/>
      <c r="C40" s="289"/>
      <c r="D40" s="291" t="s">
        <v>523</v>
      </c>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1"/>
      <c r="AD40" s="291"/>
      <c r="AE40" s="291"/>
      <c r="AF40" s="291"/>
      <c r="AG40" s="291"/>
      <c r="AH40" s="291"/>
      <c r="AI40" s="291"/>
      <c r="AJ40" s="291"/>
      <c r="AK40" s="291"/>
      <c r="AL40" s="291"/>
      <c r="AM40" s="291"/>
      <c r="AN40" s="291"/>
      <c r="AO40" s="291"/>
      <c r="AP40" s="291"/>
      <c r="AQ40" s="291"/>
      <c r="AR40" s="291"/>
      <c r="AS40" s="291"/>
      <c r="AT40" s="291"/>
      <c r="AU40" s="291"/>
    </row>
    <row r="41" spans="1:47" ht="80.099999999999994" customHeight="1">
      <c r="A41" s="290" t="s">
        <v>717</v>
      </c>
      <c r="B41" s="290"/>
      <c r="C41" s="290"/>
      <c r="D41" s="298" t="s">
        <v>524</v>
      </c>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row>
    <row r="42" spans="1:47" ht="20.100000000000001" customHeight="1">
      <c r="A42" s="289" t="s">
        <v>718</v>
      </c>
      <c r="B42" s="289"/>
      <c r="C42" s="289"/>
      <c r="D42" s="291" t="s">
        <v>525</v>
      </c>
      <c r="E42" s="291"/>
      <c r="F42" s="291"/>
      <c r="G42" s="291"/>
      <c r="H42" s="291"/>
      <c r="I42" s="291"/>
      <c r="J42" s="291"/>
      <c r="K42" s="291"/>
      <c r="L42" s="291"/>
      <c r="M42" s="291"/>
      <c r="N42" s="291"/>
      <c r="O42" s="291"/>
      <c r="P42" s="291"/>
      <c r="Q42" s="291"/>
      <c r="R42" s="291"/>
      <c r="S42" s="291"/>
      <c r="T42" s="291"/>
      <c r="U42" s="291"/>
      <c r="V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row>
    <row r="43" spans="1:47" ht="39.950000000000003" customHeight="1">
      <c r="A43" s="290" t="s">
        <v>719</v>
      </c>
      <c r="B43" s="290"/>
      <c r="C43" s="290"/>
      <c r="D43" s="298" t="s">
        <v>731</v>
      </c>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row>
    <row r="44" spans="1:47" ht="9.9499999999999993" customHeight="1">
      <c r="A44" s="207"/>
      <c r="B44" s="207"/>
      <c r="C44" s="207"/>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row>
    <row r="45" spans="1:47" ht="15" customHeight="1">
      <c r="A45" s="207" t="s">
        <v>313</v>
      </c>
      <c r="B45" s="207"/>
      <c r="C45" s="207"/>
      <c r="D45" s="207"/>
      <c r="E45" s="207"/>
      <c r="F45" s="207"/>
      <c r="G45" s="207"/>
      <c r="H45" s="207"/>
      <c r="I45" s="207"/>
      <c r="J45" s="207"/>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row>
    <row r="46" spans="1:47" ht="20.100000000000001" customHeight="1">
      <c r="A46" s="289" t="s">
        <v>720</v>
      </c>
      <c r="B46" s="289"/>
      <c r="C46" s="289"/>
      <c r="D46" s="297" t="s">
        <v>314</v>
      </c>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row>
    <row r="47" spans="1:47" ht="39.950000000000003" customHeight="1">
      <c r="A47" s="290" t="s">
        <v>721</v>
      </c>
      <c r="B47" s="290"/>
      <c r="C47" s="290"/>
      <c r="D47" s="293" t="s">
        <v>1047</v>
      </c>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5"/>
    </row>
    <row r="48" spans="1:47" ht="20.100000000000001" customHeight="1">
      <c r="A48" s="289" t="s">
        <v>722</v>
      </c>
      <c r="B48" s="289"/>
      <c r="C48" s="289"/>
      <c r="D48" s="297" t="s">
        <v>315</v>
      </c>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row>
    <row r="49" spans="1:47" ht="39.950000000000003" customHeight="1">
      <c r="A49" s="290" t="s">
        <v>723</v>
      </c>
      <c r="B49" s="290"/>
      <c r="C49" s="290"/>
      <c r="D49" s="298" t="s">
        <v>316</v>
      </c>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row>
    <row r="50" spans="1:47" ht="20.100000000000001" customHeight="1">
      <c r="A50" s="289" t="s">
        <v>724</v>
      </c>
      <c r="B50" s="289"/>
      <c r="C50" s="289"/>
      <c r="D50" s="297" t="s">
        <v>317</v>
      </c>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row>
    <row r="51" spans="1:47" ht="60" customHeight="1">
      <c r="A51" s="290" t="s">
        <v>725</v>
      </c>
      <c r="B51" s="290"/>
      <c r="C51" s="290"/>
      <c r="D51" s="298" t="s">
        <v>562</v>
      </c>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8"/>
      <c r="AU51" s="298"/>
    </row>
    <row r="52" spans="1:47" ht="20.100000000000001" customHeight="1">
      <c r="A52" s="289" t="s">
        <v>726</v>
      </c>
      <c r="B52" s="289"/>
      <c r="C52" s="289"/>
      <c r="D52" s="297" t="s">
        <v>1048</v>
      </c>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297"/>
      <c r="AH52" s="297"/>
      <c r="AI52" s="297"/>
      <c r="AJ52" s="297"/>
      <c r="AK52" s="297"/>
      <c r="AL52" s="297"/>
      <c r="AM52" s="297"/>
      <c r="AN52" s="297"/>
      <c r="AO52" s="297"/>
      <c r="AP52" s="297"/>
      <c r="AQ52" s="297"/>
      <c r="AR52" s="297"/>
      <c r="AS52" s="297"/>
      <c r="AT52" s="297"/>
      <c r="AU52" s="297"/>
    </row>
    <row r="53" spans="1:47" ht="39.950000000000003" customHeight="1">
      <c r="A53" s="308" t="s">
        <v>727</v>
      </c>
      <c r="B53" s="309"/>
      <c r="C53" s="309"/>
      <c r="D53" s="304" t="s">
        <v>318</v>
      </c>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4"/>
      <c r="AP53" s="304"/>
      <c r="AQ53" s="304"/>
      <c r="AR53" s="304"/>
      <c r="AS53" s="304"/>
      <c r="AT53" s="304"/>
      <c r="AU53" s="304"/>
    </row>
    <row r="54" spans="1:47" ht="20.100000000000001" customHeight="1">
      <c r="A54" s="310"/>
      <c r="B54" s="311"/>
      <c r="C54" s="311"/>
      <c r="D54" s="300" t="s">
        <v>319</v>
      </c>
      <c r="E54" s="259"/>
      <c r="F54" s="259"/>
      <c r="G54" s="259"/>
      <c r="H54" s="259"/>
      <c r="I54" s="259"/>
      <c r="J54" s="259"/>
      <c r="K54" s="259"/>
      <c r="L54" s="259"/>
      <c r="M54" s="259"/>
      <c r="N54" s="259"/>
      <c r="O54" s="259"/>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59"/>
      <c r="AU54" s="301"/>
    </row>
    <row r="55" spans="1:47" ht="39.950000000000003" customHeight="1">
      <c r="A55" s="310"/>
      <c r="B55" s="311"/>
      <c r="C55" s="311"/>
      <c r="D55" s="305" t="s">
        <v>320</v>
      </c>
      <c r="E55" s="306"/>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J55" s="306"/>
      <c r="AK55" s="306"/>
      <c r="AL55" s="306"/>
      <c r="AM55" s="306"/>
      <c r="AN55" s="306"/>
      <c r="AO55" s="306"/>
      <c r="AP55" s="306"/>
      <c r="AQ55" s="306"/>
      <c r="AR55" s="306"/>
      <c r="AS55" s="306"/>
      <c r="AT55" s="306"/>
      <c r="AU55" s="307"/>
    </row>
    <row r="56" spans="1:47" ht="20.100000000000001" customHeight="1">
      <c r="A56" s="310"/>
      <c r="B56" s="311"/>
      <c r="C56" s="311"/>
      <c r="D56" s="300" t="s">
        <v>321</v>
      </c>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301"/>
    </row>
    <row r="57" spans="1:47" ht="20.100000000000001" customHeight="1">
      <c r="A57" s="310"/>
      <c r="B57" s="311"/>
      <c r="C57" s="311"/>
      <c r="D57" s="300" t="s">
        <v>322</v>
      </c>
      <c r="E57" s="259"/>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301"/>
    </row>
    <row r="58" spans="1:47" ht="20.100000000000001" customHeight="1">
      <c r="A58" s="310"/>
      <c r="B58" s="311"/>
      <c r="C58" s="311"/>
      <c r="D58" s="300" t="s">
        <v>323</v>
      </c>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c r="AU58" s="301"/>
    </row>
    <row r="59" spans="1:47" ht="20.100000000000001" customHeight="1">
      <c r="A59" s="312"/>
      <c r="B59" s="313"/>
      <c r="C59" s="313"/>
      <c r="D59" s="302" t="s">
        <v>324</v>
      </c>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303"/>
    </row>
  </sheetData>
  <mergeCells count="105">
    <mergeCell ref="D57:AU57"/>
    <mergeCell ref="D58:AU58"/>
    <mergeCell ref="D59:AU59"/>
    <mergeCell ref="D26:AU26"/>
    <mergeCell ref="D27:AU27"/>
    <mergeCell ref="D28:AU28"/>
    <mergeCell ref="D29:AU29"/>
    <mergeCell ref="D30:AU30"/>
    <mergeCell ref="D40:AU40"/>
    <mergeCell ref="D46:AU46"/>
    <mergeCell ref="D53:AU53"/>
    <mergeCell ref="D54:AU54"/>
    <mergeCell ref="D55:AU55"/>
    <mergeCell ref="D56:AU56"/>
    <mergeCell ref="D49:AU49"/>
    <mergeCell ref="D50:AU50"/>
    <mergeCell ref="D51:AU51"/>
    <mergeCell ref="D52:AU52"/>
    <mergeCell ref="D47:AU47"/>
    <mergeCell ref="D37:AU37"/>
    <mergeCell ref="A45:J45"/>
    <mergeCell ref="A53:C59"/>
    <mergeCell ref="A51:C51"/>
    <mergeCell ref="A52:C52"/>
    <mergeCell ref="D20:AU20"/>
    <mergeCell ref="D14:AU14"/>
    <mergeCell ref="A15:C15"/>
    <mergeCell ref="D15:AU15"/>
    <mergeCell ref="D18:AU18"/>
    <mergeCell ref="D48:AU48"/>
    <mergeCell ref="D36:AU36"/>
    <mergeCell ref="D42:AU42"/>
    <mergeCell ref="D38:AU38"/>
    <mergeCell ref="D41:AU41"/>
    <mergeCell ref="D43:AU43"/>
    <mergeCell ref="A18:C18"/>
    <mergeCell ref="A19:C19"/>
    <mergeCell ref="A38:C38"/>
    <mergeCell ref="A22:C22"/>
    <mergeCell ref="A32:C32"/>
    <mergeCell ref="A23:C23"/>
    <mergeCell ref="A29:C29"/>
    <mergeCell ref="A30:C30"/>
    <mergeCell ref="A31:C31"/>
    <mergeCell ref="A28:C28"/>
    <mergeCell ref="A34:C34"/>
    <mergeCell ref="A26:C26"/>
    <mergeCell ref="A37:C37"/>
    <mergeCell ref="A39:C39"/>
    <mergeCell ref="A49:C49"/>
    <mergeCell ref="A46:C46"/>
    <mergeCell ref="A47:C47"/>
    <mergeCell ref="A48:C48"/>
    <mergeCell ref="A44:C44"/>
    <mergeCell ref="D10:AU10"/>
    <mergeCell ref="D11:AU11"/>
    <mergeCell ref="D12:AU12"/>
    <mergeCell ref="A11:C11"/>
    <mergeCell ref="A12:C12"/>
    <mergeCell ref="A25:C25"/>
    <mergeCell ref="D21:AU21"/>
    <mergeCell ref="D23:AU23"/>
    <mergeCell ref="D19:AU19"/>
    <mergeCell ref="A40:C40"/>
    <mergeCell ref="A41:C41"/>
    <mergeCell ref="D34:AU34"/>
    <mergeCell ref="D35:AU35"/>
    <mergeCell ref="D31:AU31"/>
    <mergeCell ref="D39:AU39"/>
    <mergeCell ref="A17:AU17"/>
    <mergeCell ref="D13:AU13"/>
    <mergeCell ref="A13:C13"/>
    <mergeCell ref="D24:AU24"/>
    <mergeCell ref="D25:AU25"/>
    <mergeCell ref="D22:AU22"/>
    <mergeCell ref="A36:C36"/>
    <mergeCell ref="A33:C33"/>
    <mergeCell ref="A27:C27"/>
    <mergeCell ref="A24:C24"/>
    <mergeCell ref="D33:AU33"/>
    <mergeCell ref="A35:C35"/>
    <mergeCell ref="A1:AU1"/>
    <mergeCell ref="A14:C14"/>
    <mergeCell ref="A50:C50"/>
    <mergeCell ref="A42:C42"/>
    <mergeCell ref="A43:C43"/>
    <mergeCell ref="D32:AU32"/>
    <mergeCell ref="D7:AU7"/>
    <mergeCell ref="D5:AU5"/>
    <mergeCell ref="A2:AU2"/>
    <mergeCell ref="A3:AU3"/>
    <mergeCell ref="D4:AU4"/>
    <mergeCell ref="A4:C4"/>
    <mergeCell ref="D9:AU9"/>
    <mergeCell ref="D8:AU8"/>
    <mergeCell ref="D6:AU6"/>
    <mergeCell ref="A5:C5"/>
    <mergeCell ref="A21:C21"/>
    <mergeCell ref="A6:C6"/>
    <mergeCell ref="A7:C7"/>
    <mergeCell ref="A8:C8"/>
    <mergeCell ref="A9:C9"/>
    <mergeCell ref="A10:C10"/>
    <mergeCell ref="A16:C16"/>
    <mergeCell ref="A20:C20"/>
  </mergeCells>
  <phoneticPr fontId="2"/>
  <pageMargins left="0.59055118110236227" right="0.59055118110236227" top="0.98425196850393704" bottom="0.98425196850393704" header="0.31496062992125984" footer="0.31496062992125984"/>
  <pageSetup paperSize="12" orientation="portrait" r:id="rId1"/>
  <headerFooter>
    <oddFooter>&amp;C&amp;P/&amp;N&amp;R名取市ＨＰ</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CC234"/>
  <sheetViews>
    <sheetView workbookViewId="0">
      <selection activeCell="P31" sqref="P31:T32"/>
    </sheetView>
  </sheetViews>
  <sheetFormatPr defaultRowHeight="14.25"/>
  <cols>
    <col min="1" max="83" width="2.5" style="2" customWidth="1"/>
    <col min="84" max="16384" width="9" style="2"/>
  </cols>
  <sheetData>
    <row r="1" spans="1:81" ht="18.75">
      <c r="B1" s="59"/>
      <c r="C1" s="416" t="s">
        <v>1021</v>
      </c>
      <c r="D1" s="416"/>
      <c r="E1" s="416"/>
      <c r="F1" s="417"/>
      <c r="G1" s="417"/>
      <c r="H1" s="417"/>
      <c r="I1" s="418" t="s">
        <v>586</v>
      </c>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c r="AL1" s="418"/>
      <c r="AM1" s="418"/>
      <c r="AN1" s="418"/>
      <c r="AO1" s="418"/>
      <c r="AP1" s="418"/>
      <c r="AQ1" s="418"/>
      <c r="AR1" s="418"/>
      <c r="AS1" s="418"/>
      <c r="AT1" s="418"/>
    </row>
    <row r="2" spans="1:81"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81" ht="23.1" customHeight="1">
      <c r="A3" s="410" t="s">
        <v>982</v>
      </c>
      <c r="B3" s="223"/>
      <c r="C3" s="223"/>
      <c r="D3" s="223"/>
      <c r="E3" s="223"/>
      <c r="F3" s="223"/>
      <c r="G3" s="224"/>
      <c r="H3" s="410" t="s">
        <v>983</v>
      </c>
      <c r="I3" s="223"/>
      <c r="J3" s="223"/>
      <c r="K3" s="223"/>
      <c r="L3" s="223"/>
      <c r="M3" s="223"/>
      <c r="N3" s="224"/>
      <c r="O3" s="406" t="s">
        <v>984</v>
      </c>
      <c r="P3" s="406"/>
      <c r="Q3" s="406"/>
      <c r="R3" s="406"/>
      <c r="S3" s="406"/>
      <c r="T3" s="406"/>
      <c r="U3" s="406"/>
      <c r="V3" s="406"/>
      <c r="W3" s="406"/>
      <c r="X3" s="406"/>
      <c r="Y3" s="406"/>
      <c r="Z3" s="406"/>
      <c r="AA3" s="406"/>
      <c r="AB3" s="406"/>
      <c r="AC3" s="406"/>
      <c r="AD3" s="406"/>
      <c r="AE3" s="405" t="s">
        <v>985</v>
      </c>
      <c r="AF3" s="406"/>
      <c r="AG3" s="406"/>
      <c r="AH3" s="406"/>
      <c r="AI3" s="406"/>
      <c r="AJ3" s="406"/>
      <c r="AK3" s="406"/>
      <c r="AL3" s="406"/>
      <c r="AM3" s="406"/>
      <c r="AN3" s="406"/>
      <c r="AO3" s="406"/>
      <c r="AP3" s="406"/>
      <c r="AQ3" s="406"/>
      <c r="AR3" s="406"/>
      <c r="AS3" s="406"/>
      <c r="AT3" s="407"/>
      <c r="AU3" s="7"/>
      <c r="AV3" s="1"/>
      <c r="AW3" s="1"/>
      <c r="AX3" s="1"/>
      <c r="AY3" s="1"/>
      <c r="AZ3" s="1"/>
    </row>
    <row r="4" spans="1:81" ht="23.1" customHeight="1">
      <c r="A4" s="411"/>
      <c r="B4" s="225"/>
      <c r="C4" s="225"/>
      <c r="D4" s="225"/>
      <c r="E4" s="225"/>
      <c r="F4" s="225"/>
      <c r="G4" s="226"/>
      <c r="H4" s="312" t="s">
        <v>993</v>
      </c>
      <c r="I4" s="313"/>
      <c r="J4" s="313"/>
      <c r="K4" s="313"/>
      <c r="L4" s="313"/>
      <c r="M4" s="313"/>
      <c r="N4" s="408"/>
      <c r="O4" s="313" t="s">
        <v>16</v>
      </c>
      <c r="P4" s="313"/>
      <c r="Q4" s="313"/>
      <c r="R4" s="313"/>
      <c r="S4" s="313"/>
      <c r="T4" s="313"/>
      <c r="U4" s="313"/>
      <c r="V4" s="313"/>
      <c r="W4" s="313"/>
      <c r="X4" s="313"/>
      <c r="Y4" s="313"/>
      <c r="Z4" s="313"/>
      <c r="AA4" s="313"/>
      <c r="AB4" s="313"/>
      <c r="AC4" s="313"/>
      <c r="AD4" s="313"/>
      <c r="AE4" s="312" t="s">
        <v>17</v>
      </c>
      <c r="AF4" s="313"/>
      <c r="AG4" s="313"/>
      <c r="AH4" s="313"/>
      <c r="AI4" s="313"/>
      <c r="AJ4" s="313"/>
      <c r="AK4" s="313"/>
      <c r="AL4" s="313"/>
      <c r="AM4" s="313"/>
      <c r="AN4" s="313"/>
      <c r="AO4" s="313"/>
      <c r="AP4" s="313"/>
      <c r="AQ4" s="313"/>
      <c r="AR4" s="313"/>
      <c r="AS4" s="313"/>
      <c r="AT4" s="408"/>
      <c r="AU4" s="7"/>
    </row>
    <row r="5" spans="1:81" ht="20.100000000000001" customHeight="1">
      <c r="A5" s="300" t="s">
        <v>994</v>
      </c>
      <c r="B5" s="259"/>
      <c r="C5" s="259"/>
      <c r="D5" s="259"/>
      <c r="E5" s="259"/>
      <c r="F5" s="259"/>
      <c r="G5" s="259"/>
      <c r="H5" s="348"/>
      <c r="I5" s="349"/>
      <c r="J5" s="349"/>
      <c r="K5" s="349"/>
      <c r="L5" s="349"/>
      <c r="M5" s="349"/>
      <c r="N5" s="350"/>
      <c r="O5" s="10"/>
      <c r="P5" s="36" t="s">
        <v>11</v>
      </c>
      <c r="Q5" s="319" t="s">
        <v>989</v>
      </c>
      <c r="R5" s="319"/>
      <c r="S5" s="319"/>
      <c r="T5" s="319"/>
      <c r="U5" s="10"/>
      <c r="V5" s="409"/>
      <c r="W5" s="409"/>
      <c r="X5" s="409"/>
      <c r="Y5" s="409"/>
      <c r="Z5" s="409"/>
      <c r="AA5" s="409"/>
      <c r="AB5" s="409"/>
      <c r="AC5" s="338" t="s">
        <v>997</v>
      </c>
      <c r="AD5" s="383"/>
      <c r="AE5" s="19"/>
      <c r="AF5" s="36" t="s">
        <v>11</v>
      </c>
      <c r="AG5" s="319" t="s">
        <v>989</v>
      </c>
      <c r="AH5" s="319"/>
      <c r="AI5" s="319"/>
      <c r="AJ5" s="319"/>
      <c r="AK5" s="10"/>
      <c r="AL5" s="409"/>
      <c r="AM5" s="409"/>
      <c r="AN5" s="409"/>
      <c r="AO5" s="409"/>
      <c r="AP5" s="409"/>
      <c r="AQ5" s="409"/>
      <c r="AR5" s="409"/>
      <c r="AS5" s="338" t="s">
        <v>997</v>
      </c>
      <c r="AT5" s="383"/>
      <c r="AU5" s="10"/>
    </row>
    <row r="6" spans="1:81" ht="20.100000000000001" customHeight="1">
      <c r="A6" s="354" t="s">
        <v>986</v>
      </c>
      <c r="B6" s="355"/>
      <c r="C6" s="355"/>
      <c r="D6" s="355"/>
      <c r="E6" s="355"/>
      <c r="F6" s="355"/>
      <c r="G6" s="356"/>
      <c r="H6" s="348"/>
      <c r="I6" s="349"/>
      <c r="J6" s="349"/>
      <c r="K6" s="349"/>
      <c r="L6" s="349"/>
      <c r="M6" s="349"/>
      <c r="N6" s="350"/>
      <c r="O6" s="10"/>
      <c r="P6" s="37" t="s">
        <v>11</v>
      </c>
      <c r="Q6" s="317" t="s">
        <v>990</v>
      </c>
      <c r="R6" s="317"/>
      <c r="S6" s="317"/>
      <c r="T6" s="317"/>
      <c r="U6" s="10"/>
      <c r="V6" s="404"/>
      <c r="W6" s="404"/>
      <c r="X6" s="404"/>
      <c r="Y6" s="404"/>
      <c r="Z6" s="404"/>
      <c r="AA6" s="404"/>
      <c r="AB6" s="404"/>
      <c r="AC6" s="370" t="s">
        <v>997</v>
      </c>
      <c r="AD6" s="371"/>
      <c r="AE6" s="19"/>
      <c r="AF6" s="37" t="s">
        <v>11</v>
      </c>
      <c r="AG6" s="317" t="s">
        <v>990</v>
      </c>
      <c r="AH6" s="317"/>
      <c r="AI6" s="317"/>
      <c r="AJ6" s="317"/>
      <c r="AK6" s="10"/>
      <c r="AL6" s="404"/>
      <c r="AM6" s="404"/>
      <c r="AN6" s="404"/>
      <c r="AO6" s="404"/>
      <c r="AP6" s="404"/>
      <c r="AQ6" s="404"/>
      <c r="AR6" s="404"/>
      <c r="AS6" s="370" t="s">
        <v>997</v>
      </c>
      <c r="AT6" s="371"/>
      <c r="AU6" s="10"/>
      <c r="CB6" s="12"/>
      <c r="CC6" s="10"/>
    </row>
    <row r="7" spans="1:81" ht="20.100000000000001" customHeight="1">
      <c r="A7" s="354"/>
      <c r="B7" s="355"/>
      <c r="C7" s="355"/>
      <c r="D7" s="355"/>
      <c r="E7" s="355"/>
      <c r="F7" s="355"/>
      <c r="G7" s="356"/>
      <c r="H7" s="348"/>
      <c r="I7" s="349"/>
      <c r="J7" s="349"/>
      <c r="K7" s="349"/>
      <c r="L7" s="349"/>
      <c r="M7" s="349"/>
      <c r="N7" s="350"/>
      <c r="O7" s="10"/>
      <c r="P7" s="37" t="s">
        <v>11</v>
      </c>
      <c r="Q7" s="317" t="s">
        <v>991</v>
      </c>
      <c r="R7" s="317"/>
      <c r="S7" s="317"/>
      <c r="T7" s="317"/>
      <c r="U7" s="10"/>
      <c r="V7" s="404"/>
      <c r="W7" s="404"/>
      <c r="X7" s="404"/>
      <c r="Y7" s="404"/>
      <c r="Z7" s="404"/>
      <c r="AA7" s="404"/>
      <c r="AB7" s="404"/>
      <c r="AC7" s="370" t="s">
        <v>997</v>
      </c>
      <c r="AD7" s="371"/>
      <c r="AE7" s="19"/>
      <c r="AF7" s="37" t="s">
        <v>11</v>
      </c>
      <c r="AG7" s="317" t="s">
        <v>991</v>
      </c>
      <c r="AH7" s="317"/>
      <c r="AI7" s="317"/>
      <c r="AJ7" s="317"/>
      <c r="AK7" s="10"/>
      <c r="AL7" s="404"/>
      <c r="AM7" s="404"/>
      <c r="AN7" s="404"/>
      <c r="AO7" s="404"/>
      <c r="AP7" s="404"/>
      <c r="AQ7" s="404"/>
      <c r="AR7" s="404"/>
      <c r="AS7" s="370" t="s">
        <v>997</v>
      </c>
      <c r="AT7" s="371"/>
      <c r="AU7" s="10"/>
      <c r="CB7" s="12"/>
      <c r="CC7" s="10"/>
    </row>
    <row r="8" spans="1:81" ht="20.100000000000001" customHeight="1">
      <c r="A8" s="354"/>
      <c r="B8" s="355"/>
      <c r="C8" s="355"/>
      <c r="D8" s="355"/>
      <c r="E8" s="355"/>
      <c r="F8" s="355"/>
      <c r="G8" s="356"/>
      <c r="H8" s="348"/>
      <c r="I8" s="349"/>
      <c r="J8" s="349"/>
      <c r="K8" s="349"/>
      <c r="L8" s="349"/>
      <c r="M8" s="349"/>
      <c r="N8" s="350"/>
      <c r="O8" s="10"/>
      <c r="P8" s="37" t="s">
        <v>11</v>
      </c>
      <c r="Q8" s="317" t="s">
        <v>992</v>
      </c>
      <c r="R8" s="317"/>
      <c r="S8" s="317"/>
      <c r="T8" s="317"/>
      <c r="U8" s="10"/>
      <c r="V8" s="404"/>
      <c r="W8" s="404"/>
      <c r="X8" s="404"/>
      <c r="Y8" s="404"/>
      <c r="Z8" s="404"/>
      <c r="AA8" s="404"/>
      <c r="AB8" s="404"/>
      <c r="AC8" s="370" t="s">
        <v>997</v>
      </c>
      <c r="AD8" s="370"/>
      <c r="AE8" s="19"/>
      <c r="AF8" s="37" t="s">
        <v>11</v>
      </c>
      <c r="AG8" s="317" t="s">
        <v>992</v>
      </c>
      <c r="AH8" s="317"/>
      <c r="AI8" s="317"/>
      <c r="AJ8" s="317"/>
      <c r="AK8" s="10"/>
      <c r="AL8" s="404"/>
      <c r="AM8" s="404"/>
      <c r="AN8" s="404"/>
      <c r="AO8" s="404"/>
      <c r="AP8" s="404"/>
      <c r="AQ8" s="404"/>
      <c r="AR8" s="404"/>
      <c r="AS8" s="370" t="s">
        <v>997</v>
      </c>
      <c r="AT8" s="371"/>
      <c r="AU8" s="10"/>
      <c r="CB8" s="12"/>
      <c r="CC8" s="10"/>
    </row>
    <row r="9" spans="1:81" ht="20.100000000000001" customHeight="1">
      <c r="A9" s="354"/>
      <c r="B9" s="355"/>
      <c r="C9" s="355"/>
      <c r="D9" s="355"/>
      <c r="E9" s="355"/>
      <c r="F9" s="355"/>
      <c r="G9" s="356"/>
      <c r="H9" s="348"/>
      <c r="I9" s="349"/>
      <c r="J9" s="349"/>
      <c r="K9" s="349"/>
      <c r="L9" s="349"/>
      <c r="M9" s="349"/>
      <c r="N9" s="350"/>
      <c r="O9" s="10"/>
      <c r="P9" s="365" t="s">
        <v>94</v>
      </c>
      <c r="Q9" s="365"/>
      <c r="R9" s="365"/>
      <c r="S9" s="365"/>
      <c r="T9" s="365"/>
      <c r="U9" s="10"/>
      <c r="V9" s="415">
        <f>SUM(V5:AB8)</f>
        <v>0</v>
      </c>
      <c r="W9" s="415"/>
      <c r="X9" s="415"/>
      <c r="Y9" s="415"/>
      <c r="Z9" s="415"/>
      <c r="AA9" s="415"/>
      <c r="AB9" s="415"/>
      <c r="AC9" s="370" t="s">
        <v>997</v>
      </c>
      <c r="AD9" s="370"/>
      <c r="AE9" s="19"/>
      <c r="AF9" s="365" t="s">
        <v>94</v>
      </c>
      <c r="AG9" s="365"/>
      <c r="AH9" s="365"/>
      <c r="AI9" s="365"/>
      <c r="AJ9" s="365"/>
      <c r="AK9" s="10"/>
      <c r="AL9" s="415">
        <f>SUM(AL5:AR8)</f>
        <v>0</v>
      </c>
      <c r="AM9" s="415"/>
      <c r="AN9" s="415"/>
      <c r="AO9" s="415"/>
      <c r="AP9" s="415"/>
      <c r="AQ9" s="415"/>
      <c r="AR9" s="415"/>
      <c r="AS9" s="370" t="s">
        <v>997</v>
      </c>
      <c r="AT9" s="371"/>
      <c r="AU9" s="10"/>
      <c r="CB9" s="12"/>
      <c r="CC9" s="10"/>
    </row>
    <row r="10" spans="1:81">
      <c r="A10" s="412"/>
      <c r="B10" s="413"/>
      <c r="C10" s="413"/>
      <c r="D10" s="413"/>
      <c r="E10" s="413"/>
      <c r="F10" s="413"/>
      <c r="G10" s="414"/>
      <c r="H10" s="351"/>
      <c r="I10" s="352"/>
      <c r="J10" s="352"/>
      <c r="K10" s="352"/>
      <c r="L10" s="352"/>
      <c r="M10" s="352"/>
      <c r="N10" s="353"/>
      <c r="O10" s="15"/>
      <c r="P10" s="15"/>
      <c r="Q10" s="15"/>
      <c r="R10" s="16"/>
      <c r="S10" s="16"/>
      <c r="T10" s="16"/>
      <c r="U10" s="16"/>
      <c r="V10" s="16"/>
      <c r="W10" s="16"/>
      <c r="X10" s="16"/>
      <c r="Y10" s="16"/>
      <c r="Z10" s="16"/>
      <c r="AA10" s="16"/>
      <c r="AB10" s="16"/>
      <c r="AC10" s="16"/>
      <c r="AD10" s="16"/>
      <c r="AE10" s="20"/>
      <c r="AF10" s="15"/>
      <c r="AG10" s="15"/>
      <c r="AH10" s="16"/>
      <c r="AI10" s="16"/>
      <c r="AJ10" s="16"/>
      <c r="AK10" s="16"/>
      <c r="AL10" s="16"/>
      <c r="AM10" s="16"/>
      <c r="AN10" s="16"/>
      <c r="AO10" s="16"/>
      <c r="AP10" s="16"/>
      <c r="AQ10" s="16"/>
      <c r="AR10" s="16"/>
      <c r="AS10" s="16"/>
      <c r="AT10" s="17"/>
      <c r="AU10" s="10"/>
    </row>
    <row r="11" spans="1:81" ht="20.100000000000001" customHeight="1">
      <c r="A11" s="230" t="s">
        <v>995</v>
      </c>
      <c r="B11" s="230"/>
      <c r="C11" s="230"/>
      <c r="D11" s="230"/>
      <c r="E11" s="230"/>
      <c r="F11" s="230"/>
      <c r="G11" s="230"/>
      <c r="H11" s="322"/>
      <c r="I11" s="322"/>
      <c r="J11" s="322"/>
      <c r="K11" s="322"/>
      <c r="L11" s="322"/>
      <c r="M11" s="322"/>
      <c r="N11" s="322"/>
      <c r="O11" s="3"/>
      <c r="P11" s="4"/>
      <c r="Q11" s="4"/>
      <c r="R11" s="5"/>
      <c r="S11" s="5"/>
      <c r="T11" s="223" t="s">
        <v>13</v>
      </c>
      <c r="U11" s="223"/>
      <c r="V11" s="223"/>
      <c r="W11" s="223"/>
      <c r="X11" s="223"/>
      <c r="Y11" s="223"/>
      <c r="Z11" s="223"/>
      <c r="AA11" s="223"/>
      <c r="AB11" s="26"/>
      <c r="AC11" s="223" t="s">
        <v>14</v>
      </c>
      <c r="AD11" s="223"/>
      <c r="AE11" s="223"/>
      <c r="AF11" s="223"/>
      <c r="AG11" s="223"/>
      <c r="AH11" s="223"/>
      <c r="AI11" s="223"/>
      <c r="AJ11" s="26"/>
      <c r="AK11" s="223" t="s">
        <v>15</v>
      </c>
      <c r="AL11" s="223"/>
      <c r="AM11" s="223"/>
      <c r="AN11" s="223"/>
      <c r="AO11" s="223"/>
      <c r="AP11" s="223"/>
      <c r="AQ11" s="223"/>
      <c r="AR11" s="223"/>
      <c r="AS11" s="223"/>
      <c r="AT11" s="224"/>
      <c r="AU11" s="10"/>
    </row>
    <row r="12" spans="1:81" ht="20.100000000000001" customHeight="1">
      <c r="A12" s="401" t="s">
        <v>987</v>
      </c>
      <c r="B12" s="401"/>
      <c r="C12" s="401"/>
      <c r="D12" s="401"/>
      <c r="E12" s="401"/>
      <c r="F12" s="401"/>
      <c r="G12" s="401"/>
      <c r="H12" s="323"/>
      <c r="I12" s="323"/>
      <c r="J12" s="323"/>
      <c r="K12" s="323"/>
      <c r="L12" s="323"/>
      <c r="M12" s="323"/>
      <c r="N12" s="323"/>
      <c r="O12" s="38" t="s">
        <v>12</v>
      </c>
      <c r="P12" s="319" t="s">
        <v>989</v>
      </c>
      <c r="Q12" s="319"/>
      <c r="R12" s="319"/>
      <c r="S12" s="10"/>
      <c r="T12" s="373"/>
      <c r="U12" s="373"/>
      <c r="V12" s="373"/>
      <c r="W12" s="373"/>
      <c r="X12" s="373"/>
      <c r="Y12" s="373"/>
      <c r="Z12" s="319" t="s">
        <v>996</v>
      </c>
      <c r="AA12" s="319"/>
      <c r="AB12" s="10"/>
      <c r="AC12" s="373"/>
      <c r="AD12" s="373"/>
      <c r="AE12" s="373"/>
      <c r="AF12" s="373"/>
      <c r="AG12" s="373"/>
      <c r="AH12" s="319" t="s">
        <v>997</v>
      </c>
      <c r="AI12" s="319"/>
      <c r="AJ12" s="10"/>
      <c r="AK12" s="373"/>
      <c r="AL12" s="373"/>
      <c r="AM12" s="373"/>
      <c r="AN12" s="373"/>
      <c r="AO12" s="373"/>
      <c r="AP12" s="373"/>
      <c r="AQ12" s="373"/>
      <c r="AR12" s="373"/>
      <c r="AS12" s="319" t="s">
        <v>997</v>
      </c>
      <c r="AT12" s="320"/>
      <c r="AU12" s="10"/>
    </row>
    <row r="13" spans="1:81" ht="20.100000000000001" customHeight="1">
      <c r="A13" s="401" t="s">
        <v>988</v>
      </c>
      <c r="B13" s="401"/>
      <c r="C13" s="401"/>
      <c r="D13" s="401"/>
      <c r="E13" s="401"/>
      <c r="F13" s="401"/>
      <c r="G13" s="401"/>
      <c r="H13" s="323"/>
      <c r="I13" s="323"/>
      <c r="J13" s="323"/>
      <c r="K13" s="323"/>
      <c r="L13" s="323"/>
      <c r="M13" s="323"/>
      <c r="N13" s="323"/>
      <c r="O13" s="39" t="s">
        <v>12</v>
      </c>
      <c r="P13" s="317" t="s">
        <v>990</v>
      </c>
      <c r="Q13" s="317"/>
      <c r="R13" s="317"/>
      <c r="S13" s="10"/>
      <c r="T13" s="364"/>
      <c r="U13" s="364"/>
      <c r="V13" s="364"/>
      <c r="W13" s="364"/>
      <c r="X13" s="364"/>
      <c r="Y13" s="364"/>
      <c r="Z13" s="317" t="s">
        <v>996</v>
      </c>
      <c r="AA13" s="317"/>
      <c r="AB13" s="10"/>
      <c r="AC13" s="364"/>
      <c r="AD13" s="364"/>
      <c r="AE13" s="364"/>
      <c r="AF13" s="364"/>
      <c r="AG13" s="364"/>
      <c r="AH13" s="317" t="s">
        <v>997</v>
      </c>
      <c r="AI13" s="317"/>
      <c r="AJ13" s="10"/>
      <c r="AK13" s="364"/>
      <c r="AL13" s="364"/>
      <c r="AM13" s="364"/>
      <c r="AN13" s="364"/>
      <c r="AO13" s="364"/>
      <c r="AP13" s="364"/>
      <c r="AQ13" s="364"/>
      <c r="AR13" s="364"/>
      <c r="AS13" s="317" t="s">
        <v>997</v>
      </c>
      <c r="AT13" s="318"/>
      <c r="AU13" s="10"/>
    </row>
    <row r="14" spans="1:81" ht="20.100000000000001" customHeight="1">
      <c r="A14" s="402"/>
      <c r="B14" s="402"/>
      <c r="C14" s="402"/>
      <c r="D14" s="402"/>
      <c r="E14" s="402"/>
      <c r="F14" s="402"/>
      <c r="G14" s="402"/>
      <c r="H14" s="323"/>
      <c r="I14" s="323"/>
      <c r="J14" s="323"/>
      <c r="K14" s="323"/>
      <c r="L14" s="323"/>
      <c r="M14" s="323"/>
      <c r="N14" s="323"/>
      <c r="O14" s="39" t="s">
        <v>12</v>
      </c>
      <c r="P14" s="317" t="s">
        <v>991</v>
      </c>
      <c r="Q14" s="317"/>
      <c r="R14" s="317"/>
      <c r="S14" s="10"/>
      <c r="T14" s="364"/>
      <c r="U14" s="364"/>
      <c r="V14" s="364"/>
      <c r="W14" s="364"/>
      <c r="X14" s="364"/>
      <c r="Y14" s="364"/>
      <c r="Z14" s="317" t="s">
        <v>996</v>
      </c>
      <c r="AA14" s="317"/>
      <c r="AB14" s="10"/>
      <c r="AC14" s="364"/>
      <c r="AD14" s="364"/>
      <c r="AE14" s="364"/>
      <c r="AF14" s="364"/>
      <c r="AG14" s="364"/>
      <c r="AH14" s="317" t="s">
        <v>997</v>
      </c>
      <c r="AI14" s="317"/>
      <c r="AJ14" s="10"/>
      <c r="AK14" s="364"/>
      <c r="AL14" s="364"/>
      <c r="AM14" s="364"/>
      <c r="AN14" s="364"/>
      <c r="AO14" s="364"/>
      <c r="AP14" s="364"/>
      <c r="AQ14" s="364"/>
      <c r="AR14" s="364"/>
      <c r="AS14" s="317" t="s">
        <v>997</v>
      </c>
      <c r="AT14" s="318"/>
      <c r="AU14" s="10"/>
    </row>
    <row r="15" spans="1:81" ht="20.100000000000001" customHeight="1">
      <c r="A15" s="402"/>
      <c r="B15" s="402"/>
      <c r="C15" s="402"/>
      <c r="D15" s="402"/>
      <c r="E15" s="402"/>
      <c r="F15" s="402"/>
      <c r="G15" s="402"/>
      <c r="H15" s="323"/>
      <c r="I15" s="323"/>
      <c r="J15" s="323"/>
      <c r="K15" s="323"/>
      <c r="L15" s="323"/>
      <c r="M15" s="323"/>
      <c r="N15" s="323"/>
      <c r="O15" s="39" t="s">
        <v>12</v>
      </c>
      <c r="P15" s="317" t="s">
        <v>992</v>
      </c>
      <c r="Q15" s="317"/>
      <c r="R15" s="317"/>
      <c r="S15" s="10"/>
      <c r="T15" s="364"/>
      <c r="U15" s="364"/>
      <c r="V15" s="364"/>
      <c r="W15" s="364"/>
      <c r="X15" s="364"/>
      <c r="Y15" s="364"/>
      <c r="Z15" s="317" t="s">
        <v>996</v>
      </c>
      <c r="AA15" s="317"/>
      <c r="AB15" s="10"/>
      <c r="AC15" s="364"/>
      <c r="AD15" s="364"/>
      <c r="AE15" s="364"/>
      <c r="AF15" s="364"/>
      <c r="AG15" s="364"/>
      <c r="AH15" s="317" t="s">
        <v>997</v>
      </c>
      <c r="AI15" s="317"/>
      <c r="AJ15" s="10"/>
      <c r="AK15" s="364"/>
      <c r="AL15" s="364"/>
      <c r="AM15" s="364"/>
      <c r="AN15" s="364"/>
      <c r="AO15" s="364"/>
      <c r="AP15" s="364"/>
      <c r="AQ15" s="364"/>
      <c r="AR15" s="364"/>
      <c r="AS15" s="317" t="s">
        <v>997</v>
      </c>
      <c r="AT15" s="318"/>
      <c r="AU15" s="10"/>
    </row>
    <row r="16" spans="1:81" ht="20.100000000000001" customHeight="1">
      <c r="A16" s="402"/>
      <c r="B16" s="402"/>
      <c r="C16" s="402"/>
      <c r="D16" s="402"/>
      <c r="E16" s="402"/>
      <c r="F16" s="402"/>
      <c r="G16" s="402"/>
      <c r="H16" s="323"/>
      <c r="I16" s="323"/>
      <c r="J16" s="323"/>
      <c r="K16" s="323"/>
      <c r="L16" s="323"/>
      <c r="M16" s="323"/>
      <c r="N16" s="323"/>
      <c r="O16" s="53" t="s">
        <v>998</v>
      </c>
      <c r="P16" s="54"/>
      <c r="Q16" s="54"/>
      <c r="R16" s="54"/>
      <c r="S16" s="10"/>
      <c r="T16" s="10"/>
      <c r="U16" s="10"/>
      <c r="V16" s="10"/>
      <c r="W16" s="10"/>
      <c r="X16" s="10"/>
      <c r="Y16" s="10"/>
      <c r="Z16" s="10"/>
      <c r="AA16" s="10"/>
      <c r="AB16" s="10"/>
      <c r="AC16" s="10"/>
      <c r="AD16" s="10"/>
      <c r="AE16" s="10"/>
      <c r="AF16" s="10"/>
      <c r="AG16" s="10"/>
      <c r="AH16" s="10"/>
      <c r="AI16" s="10"/>
      <c r="AJ16" s="10"/>
      <c r="AK16" s="55"/>
      <c r="AL16" s="55"/>
      <c r="AM16" s="55"/>
      <c r="AN16" s="55"/>
      <c r="AO16" s="55"/>
      <c r="AP16" s="55"/>
      <c r="AQ16" s="55"/>
      <c r="AR16" s="55"/>
      <c r="AS16" s="54"/>
      <c r="AT16" s="56"/>
      <c r="AU16" s="10"/>
    </row>
    <row r="17" spans="1:47">
      <c r="A17" s="403"/>
      <c r="B17" s="403"/>
      <c r="C17" s="403"/>
      <c r="D17" s="403"/>
      <c r="E17" s="403"/>
      <c r="F17" s="403"/>
      <c r="G17" s="403"/>
      <c r="H17" s="324"/>
      <c r="I17" s="324"/>
      <c r="J17" s="324"/>
      <c r="K17" s="324"/>
      <c r="L17" s="324"/>
      <c r="M17" s="324"/>
      <c r="N17" s="324"/>
      <c r="O17" s="52"/>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7"/>
      <c r="AU17" s="10"/>
    </row>
    <row r="18" spans="1:47" ht="20.100000000000001" customHeight="1">
      <c r="A18" s="232" t="s">
        <v>999</v>
      </c>
      <c r="B18" s="233"/>
      <c r="C18" s="233"/>
      <c r="D18" s="233"/>
      <c r="E18" s="233"/>
      <c r="F18" s="233"/>
      <c r="G18" s="233"/>
      <c r="H18" s="345">
        <f>SUM(V19:AB22)+SUM(AL19:AR22)</f>
        <v>0</v>
      </c>
      <c r="I18" s="346"/>
      <c r="J18" s="346"/>
      <c r="K18" s="346"/>
      <c r="L18" s="346"/>
      <c r="M18" s="346"/>
      <c r="N18" s="347"/>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0"/>
      <c r="AM18" s="400"/>
      <c r="AN18" s="400"/>
      <c r="AO18" s="400"/>
      <c r="AP18" s="400"/>
      <c r="AQ18" s="400"/>
      <c r="AR18" s="400"/>
      <c r="AS18" s="400"/>
      <c r="AT18" s="6"/>
      <c r="AU18" s="10"/>
    </row>
    <row r="19" spans="1:47" ht="20.100000000000001" customHeight="1">
      <c r="A19" s="354" t="s">
        <v>1000</v>
      </c>
      <c r="B19" s="355"/>
      <c r="C19" s="355"/>
      <c r="D19" s="355"/>
      <c r="E19" s="355"/>
      <c r="F19" s="355"/>
      <c r="G19" s="356"/>
      <c r="H19" s="348"/>
      <c r="I19" s="349"/>
      <c r="J19" s="349"/>
      <c r="K19" s="349"/>
      <c r="L19" s="349"/>
      <c r="M19" s="349"/>
      <c r="N19" s="350"/>
      <c r="O19" s="375" t="s">
        <v>1001</v>
      </c>
      <c r="P19" s="376"/>
      <c r="Q19" s="376"/>
      <c r="R19" s="376"/>
      <c r="S19" s="376"/>
      <c r="T19" s="376"/>
      <c r="U19" s="376"/>
      <c r="V19" s="373"/>
      <c r="W19" s="373"/>
      <c r="X19" s="373"/>
      <c r="Y19" s="373"/>
      <c r="Z19" s="373"/>
      <c r="AA19" s="373"/>
      <c r="AB19" s="373"/>
      <c r="AC19" s="338" t="s">
        <v>997</v>
      </c>
      <c r="AD19" s="338"/>
      <c r="AE19" s="376" t="s">
        <v>1005</v>
      </c>
      <c r="AF19" s="376"/>
      <c r="AG19" s="376"/>
      <c r="AH19" s="376"/>
      <c r="AI19" s="376"/>
      <c r="AJ19" s="376"/>
      <c r="AK19" s="376"/>
      <c r="AL19" s="373"/>
      <c r="AM19" s="373"/>
      <c r="AN19" s="373"/>
      <c r="AO19" s="373"/>
      <c r="AP19" s="373"/>
      <c r="AQ19" s="373"/>
      <c r="AR19" s="373"/>
      <c r="AS19" s="338" t="s">
        <v>997</v>
      </c>
      <c r="AT19" s="383"/>
      <c r="AU19" s="10"/>
    </row>
    <row r="20" spans="1:47" ht="20.100000000000001" customHeight="1">
      <c r="A20" s="339"/>
      <c r="B20" s="340"/>
      <c r="C20" s="340"/>
      <c r="D20" s="340"/>
      <c r="E20" s="340"/>
      <c r="F20" s="340"/>
      <c r="G20" s="340"/>
      <c r="H20" s="348"/>
      <c r="I20" s="349"/>
      <c r="J20" s="349"/>
      <c r="K20" s="349"/>
      <c r="L20" s="349"/>
      <c r="M20" s="349"/>
      <c r="N20" s="350"/>
      <c r="O20" s="419" t="s">
        <v>1002</v>
      </c>
      <c r="P20" s="370"/>
      <c r="Q20" s="370"/>
      <c r="R20" s="370"/>
      <c r="S20" s="370"/>
      <c r="T20" s="370"/>
      <c r="U20" s="370"/>
      <c r="V20" s="364"/>
      <c r="W20" s="364"/>
      <c r="X20" s="364"/>
      <c r="Y20" s="364"/>
      <c r="Z20" s="364"/>
      <c r="AA20" s="364"/>
      <c r="AB20" s="364"/>
      <c r="AC20" s="370" t="s">
        <v>997</v>
      </c>
      <c r="AD20" s="370"/>
      <c r="AE20" s="390"/>
      <c r="AF20" s="390"/>
      <c r="AG20" s="390"/>
      <c r="AH20" s="390"/>
      <c r="AI20" s="390"/>
      <c r="AJ20" s="390"/>
      <c r="AK20" s="390"/>
      <c r="AL20" s="364"/>
      <c r="AM20" s="364"/>
      <c r="AN20" s="364"/>
      <c r="AO20" s="364"/>
      <c r="AP20" s="364"/>
      <c r="AQ20" s="364"/>
      <c r="AR20" s="364"/>
      <c r="AS20" s="370" t="s">
        <v>997</v>
      </c>
      <c r="AT20" s="371"/>
      <c r="AU20" s="10"/>
    </row>
    <row r="21" spans="1:47" ht="20.100000000000001" customHeight="1">
      <c r="A21" s="339"/>
      <c r="B21" s="340"/>
      <c r="C21" s="340"/>
      <c r="D21" s="340"/>
      <c r="E21" s="340"/>
      <c r="F21" s="340"/>
      <c r="G21" s="340"/>
      <c r="H21" s="348"/>
      <c r="I21" s="349"/>
      <c r="J21" s="349"/>
      <c r="K21" s="349"/>
      <c r="L21" s="349"/>
      <c r="M21" s="349"/>
      <c r="N21" s="350"/>
      <c r="O21" s="399" t="s">
        <v>1003</v>
      </c>
      <c r="P21" s="387"/>
      <c r="Q21" s="387"/>
      <c r="R21" s="387"/>
      <c r="S21" s="387"/>
      <c r="T21" s="387"/>
      <c r="U21" s="387"/>
      <c r="V21" s="364"/>
      <c r="W21" s="364"/>
      <c r="X21" s="364"/>
      <c r="Y21" s="364"/>
      <c r="Z21" s="364"/>
      <c r="AA21" s="364"/>
      <c r="AB21" s="364"/>
      <c r="AC21" s="370" t="s">
        <v>997</v>
      </c>
      <c r="AD21" s="370"/>
      <c r="AE21" s="390"/>
      <c r="AF21" s="390"/>
      <c r="AG21" s="390"/>
      <c r="AH21" s="390"/>
      <c r="AI21" s="390"/>
      <c r="AJ21" s="390"/>
      <c r="AK21" s="390"/>
      <c r="AL21" s="364"/>
      <c r="AM21" s="364"/>
      <c r="AN21" s="364"/>
      <c r="AO21" s="364"/>
      <c r="AP21" s="364"/>
      <c r="AQ21" s="364"/>
      <c r="AR21" s="364"/>
      <c r="AS21" s="370" t="s">
        <v>997</v>
      </c>
      <c r="AT21" s="371"/>
      <c r="AU21" s="10"/>
    </row>
    <row r="22" spans="1:47" ht="20.100000000000001" customHeight="1">
      <c r="A22" s="339"/>
      <c r="B22" s="340"/>
      <c r="C22" s="340"/>
      <c r="D22" s="340"/>
      <c r="E22" s="340"/>
      <c r="F22" s="340"/>
      <c r="G22" s="340"/>
      <c r="H22" s="348"/>
      <c r="I22" s="349"/>
      <c r="J22" s="349"/>
      <c r="K22" s="349"/>
      <c r="L22" s="349"/>
      <c r="M22" s="349"/>
      <c r="N22" s="350"/>
      <c r="O22" s="399" t="s">
        <v>1004</v>
      </c>
      <c r="P22" s="387"/>
      <c r="Q22" s="387"/>
      <c r="R22" s="387"/>
      <c r="S22" s="387"/>
      <c r="T22" s="387"/>
      <c r="U22" s="387"/>
      <c r="V22" s="364"/>
      <c r="W22" s="364"/>
      <c r="X22" s="364"/>
      <c r="Y22" s="364"/>
      <c r="Z22" s="364"/>
      <c r="AA22" s="364"/>
      <c r="AB22" s="364"/>
      <c r="AC22" s="370" t="s">
        <v>997</v>
      </c>
      <c r="AD22" s="370"/>
      <c r="AE22" s="390"/>
      <c r="AF22" s="390"/>
      <c r="AG22" s="390"/>
      <c r="AH22" s="390"/>
      <c r="AI22" s="390"/>
      <c r="AJ22" s="390"/>
      <c r="AK22" s="390"/>
      <c r="AL22" s="364"/>
      <c r="AM22" s="364"/>
      <c r="AN22" s="364"/>
      <c r="AO22" s="364"/>
      <c r="AP22" s="364"/>
      <c r="AQ22" s="364"/>
      <c r="AR22" s="364"/>
      <c r="AS22" s="370" t="s">
        <v>997</v>
      </c>
      <c r="AT22" s="371"/>
      <c r="AU22" s="10"/>
    </row>
    <row r="23" spans="1:47" ht="14.25" customHeight="1">
      <c r="A23" s="342"/>
      <c r="B23" s="343"/>
      <c r="C23" s="343"/>
      <c r="D23" s="343"/>
      <c r="E23" s="343"/>
      <c r="F23" s="343"/>
      <c r="G23" s="343"/>
      <c r="H23" s="351"/>
      <c r="I23" s="352"/>
      <c r="J23" s="352"/>
      <c r="K23" s="352"/>
      <c r="L23" s="352"/>
      <c r="M23" s="352"/>
      <c r="N23" s="353"/>
      <c r="O23" s="14"/>
      <c r="P23" s="14"/>
      <c r="Q23" s="14"/>
      <c r="R23" s="14"/>
      <c r="S23" s="14"/>
      <c r="T23" s="14"/>
      <c r="U23" s="14"/>
      <c r="V23" s="22"/>
      <c r="W23" s="22"/>
      <c r="X23" s="22"/>
      <c r="Y23" s="22"/>
      <c r="Z23" s="22"/>
      <c r="AA23" s="22"/>
      <c r="AB23" s="22"/>
      <c r="AC23" s="23"/>
      <c r="AD23" s="14"/>
      <c r="AE23" s="14"/>
      <c r="AF23" s="14"/>
      <c r="AG23" s="14"/>
      <c r="AH23" s="14"/>
      <c r="AI23" s="14"/>
      <c r="AJ23" s="14"/>
      <c r="AK23" s="22"/>
      <c r="AL23" s="22"/>
      <c r="AM23" s="22"/>
      <c r="AN23" s="22"/>
      <c r="AO23" s="22"/>
      <c r="AP23" s="22"/>
      <c r="AQ23" s="22"/>
      <c r="AR23" s="23"/>
      <c r="AS23" s="23"/>
      <c r="AT23" s="17"/>
      <c r="AU23" s="10"/>
    </row>
    <row r="24" spans="1:47" ht="20.100000000000001" customHeight="1">
      <c r="A24" s="232" t="s">
        <v>1009</v>
      </c>
      <c r="B24" s="233"/>
      <c r="C24" s="233"/>
      <c r="D24" s="233"/>
      <c r="E24" s="233"/>
      <c r="F24" s="233"/>
      <c r="G24" s="233"/>
      <c r="H24" s="345">
        <f>SUM(U25:Z27)</f>
        <v>0</v>
      </c>
      <c r="I24" s="346"/>
      <c r="J24" s="346"/>
      <c r="K24" s="346"/>
      <c r="L24" s="346"/>
      <c r="M24" s="346"/>
      <c r="N24" s="347"/>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6"/>
      <c r="AU24" s="10"/>
    </row>
    <row r="25" spans="1:47" ht="20.100000000000001" customHeight="1">
      <c r="A25" s="354" t="s">
        <v>1006</v>
      </c>
      <c r="B25" s="355"/>
      <c r="C25" s="355"/>
      <c r="D25" s="355"/>
      <c r="E25" s="355"/>
      <c r="F25" s="355"/>
      <c r="G25" s="356"/>
      <c r="H25" s="348"/>
      <c r="I25" s="349"/>
      <c r="J25" s="349"/>
      <c r="K25" s="349"/>
      <c r="L25" s="349"/>
      <c r="M25" s="349"/>
      <c r="N25" s="350"/>
      <c r="O25" s="10"/>
      <c r="P25" s="393" t="s">
        <v>1007</v>
      </c>
      <c r="Q25" s="393"/>
      <c r="R25" s="393"/>
      <c r="S25" s="393"/>
      <c r="T25" s="10"/>
      <c r="U25" s="373"/>
      <c r="V25" s="373"/>
      <c r="W25" s="373"/>
      <c r="X25" s="373"/>
      <c r="Y25" s="373"/>
      <c r="Z25" s="373"/>
      <c r="AA25" s="319" t="s">
        <v>997</v>
      </c>
      <c r="AB25" s="319"/>
      <c r="AC25" s="10"/>
      <c r="AD25" s="393" t="s">
        <v>1008</v>
      </c>
      <c r="AE25" s="393"/>
      <c r="AF25" s="393"/>
      <c r="AG25" s="394"/>
      <c r="AH25" s="394"/>
      <c r="AI25" s="394"/>
      <c r="AJ25" s="394"/>
      <c r="AK25" s="394"/>
      <c r="AL25" s="394"/>
      <c r="AM25" s="394"/>
      <c r="AN25" s="394"/>
      <c r="AO25" s="394"/>
      <c r="AP25" s="394"/>
      <c r="AQ25" s="394"/>
      <c r="AR25" s="394"/>
      <c r="AS25" s="394"/>
      <c r="AT25" s="395"/>
      <c r="AU25" s="10"/>
    </row>
    <row r="26" spans="1:47" ht="20.100000000000001" customHeight="1">
      <c r="A26" s="339"/>
      <c r="B26" s="340"/>
      <c r="C26" s="340"/>
      <c r="D26" s="340"/>
      <c r="E26" s="340"/>
      <c r="F26" s="340"/>
      <c r="G26" s="340"/>
      <c r="H26" s="348"/>
      <c r="I26" s="349"/>
      <c r="J26" s="349"/>
      <c r="K26" s="349"/>
      <c r="L26" s="349"/>
      <c r="M26" s="349"/>
      <c r="N26" s="350"/>
      <c r="O26" s="10"/>
      <c r="P26" s="365" t="s">
        <v>1007</v>
      </c>
      <c r="Q26" s="365"/>
      <c r="R26" s="365"/>
      <c r="S26" s="365"/>
      <c r="T26" s="10"/>
      <c r="U26" s="364"/>
      <c r="V26" s="364"/>
      <c r="W26" s="364"/>
      <c r="X26" s="364"/>
      <c r="Y26" s="364"/>
      <c r="Z26" s="364"/>
      <c r="AA26" s="317" t="s">
        <v>997</v>
      </c>
      <c r="AB26" s="317"/>
      <c r="AC26" s="10"/>
      <c r="AD26" s="365" t="s">
        <v>1008</v>
      </c>
      <c r="AE26" s="365"/>
      <c r="AF26" s="365"/>
      <c r="AG26" s="388"/>
      <c r="AH26" s="388"/>
      <c r="AI26" s="388"/>
      <c r="AJ26" s="388"/>
      <c r="AK26" s="388"/>
      <c r="AL26" s="388"/>
      <c r="AM26" s="388"/>
      <c r="AN26" s="388"/>
      <c r="AO26" s="388"/>
      <c r="AP26" s="388"/>
      <c r="AQ26" s="388"/>
      <c r="AR26" s="388"/>
      <c r="AS26" s="388"/>
      <c r="AT26" s="396"/>
      <c r="AU26" s="10"/>
    </row>
    <row r="27" spans="1:47" ht="20.100000000000001" customHeight="1">
      <c r="A27" s="339"/>
      <c r="B27" s="340"/>
      <c r="C27" s="340"/>
      <c r="D27" s="340"/>
      <c r="E27" s="340"/>
      <c r="F27" s="340"/>
      <c r="G27" s="340"/>
      <c r="H27" s="348"/>
      <c r="I27" s="349"/>
      <c r="J27" s="349"/>
      <c r="K27" s="349"/>
      <c r="L27" s="349"/>
      <c r="M27" s="349"/>
      <c r="N27" s="350"/>
      <c r="O27" s="10"/>
      <c r="P27" s="365" t="s">
        <v>1007</v>
      </c>
      <c r="Q27" s="365"/>
      <c r="R27" s="365"/>
      <c r="S27" s="365"/>
      <c r="T27" s="10"/>
      <c r="U27" s="364"/>
      <c r="V27" s="364"/>
      <c r="W27" s="364"/>
      <c r="X27" s="364"/>
      <c r="Y27" s="364"/>
      <c r="Z27" s="364"/>
      <c r="AA27" s="317" t="s">
        <v>997</v>
      </c>
      <c r="AB27" s="317"/>
      <c r="AC27" s="10"/>
      <c r="AD27" s="365" t="s">
        <v>1008</v>
      </c>
      <c r="AE27" s="365"/>
      <c r="AF27" s="365"/>
      <c r="AG27" s="388"/>
      <c r="AH27" s="388"/>
      <c r="AI27" s="388"/>
      <c r="AJ27" s="388"/>
      <c r="AK27" s="388"/>
      <c r="AL27" s="388"/>
      <c r="AM27" s="388"/>
      <c r="AN27" s="388"/>
      <c r="AO27" s="388"/>
      <c r="AP27" s="388"/>
      <c r="AQ27" s="388"/>
      <c r="AR27" s="388"/>
      <c r="AS27" s="388"/>
      <c r="AT27" s="396"/>
      <c r="AU27" s="10"/>
    </row>
    <row r="28" spans="1:47">
      <c r="A28" s="342"/>
      <c r="B28" s="343"/>
      <c r="C28" s="343"/>
      <c r="D28" s="343"/>
      <c r="E28" s="343"/>
      <c r="F28" s="343"/>
      <c r="G28" s="343"/>
      <c r="H28" s="351"/>
      <c r="I28" s="352"/>
      <c r="J28" s="352"/>
      <c r="K28" s="352"/>
      <c r="L28" s="352"/>
      <c r="M28" s="352"/>
      <c r="N28" s="353"/>
      <c r="O28" s="14"/>
      <c r="P28" s="14"/>
      <c r="Q28" s="14"/>
      <c r="R28" s="14"/>
      <c r="S28" s="16"/>
      <c r="T28" s="14"/>
      <c r="U28" s="14"/>
      <c r="V28" s="14"/>
      <c r="W28" s="14"/>
      <c r="X28" s="14"/>
      <c r="Y28" s="14"/>
      <c r="Z28" s="15"/>
      <c r="AA28" s="15"/>
      <c r="AB28" s="16"/>
      <c r="AC28" s="14"/>
      <c r="AD28" s="14"/>
      <c r="AE28" s="14"/>
      <c r="AF28" s="14"/>
      <c r="AG28" s="14"/>
      <c r="AH28" s="14"/>
      <c r="AI28" s="14"/>
      <c r="AJ28" s="14"/>
      <c r="AK28" s="14"/>
      <c r="AL28" s="14"/>
      <c r="AM28" s="14"/>
      <c r="AN28" s="14"/>
      <c r="AO28" s="14"/>
      <c r="AP28" s="14"/>
      <c r="AQ28" s="14"/>
      <c r="AR28" s="14"/>
      <c r="AS28" s="16"/>
      <c r="AT28" s="17"/>
      <c r="AU28" s="10"/>
    </row>
    <row r="29" spans="1:47" ht="19.5" customHeight="1">
      <c r="A29" s="397" t="s">
        <v>1010</v>
      </c>
      <c r="B29" s="398"/>
      <c r="C29" s="398"/>
      <c r="D29" s="398"/>
      <c r="E29" s="398"/>
      <c r="F29" s="398"/>
      <c r="G29" s="398"/>
      <c r="H29" s="345">
        <f>SUM(U30:AA32)</f>
        <v>0</v>
      </c>
      <c r="I29" s="346"/>
      <c r="J29" s="346"/>
      <c r="K29" s="346"/>
      <c r="L29" s="346"/>
      <c r="M29" s="346"/>
      <c r="N29" s="347"/>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6"/>
      <c r="AU29" s="10"/>
    </row>
    <row r="30" spans="1:47" ht="20.100000000000001" customHeight="1">
      <c r="A30" s="354" t="s">
        <v>1011</v>
      </c>
      <c r="B30" s="355"/>
      <c r="C30" s="355"/>
      <c r="D30" s="355"/>
      <c r="E30" s="355"/>
      <c r="F30" s="355"/>
      <c r="G30" s="356"/>
      <c r="H30" s="348"/>
      <c r="I30" s="349"/>
      <c r="J30" s="349"/>
      <c r="K30" s="349"/>
      <c r="L30" s="349"/>
      <c r="M30" s="349"/>
      <c r="N30" s="350"/>
      <c r="O30" s="10"/>
      <c r="P30" s="376" t="s">
        <v>1012</v>
      </c>
      <c r="Q30" s="376"/>
      <c r="R30" s="376"/>
      <c r="S30" s="376"/>
      <c r="T30" s="376"/>
      <c r="U30" s="373"/>
      <c r="V30" s="373"/>
      <c r="W30" s="373"/>
      <c r="X30" s="373"/>
      <c r="Y30" s="373"/>
      <c r="Z30" s="373"/>
      <c r="AA30" s="373"/>
      <c r="AB30" s="319" t="s">
        <v>997</v>
      </c>
      <c r="AC30" s="319"/>
      <c r="AD30" s="10"/>
      <c r="AE30" s="376" t="s">
        <v>1008</v>
      </c>
      <c r="AF30" s="376"/>
      <c r="AG30" s="376"/>
      <c r="AH30" s="394"/>
      <c r="AI30" s="394"/>
      <c r="AJ30" s="394"/>
      <c r="AK30" s="394"/>
      <c r="AL30" s="394"/>
      <c r="AM30" s="394"/>
      <c r="AN30" s="394"/>
      <c r="AO30" s="394"/>
      <c r="AP30" s="394"/>
      <c r="AQ30" s="394"/>
      <c r="AR30" s="394"/>
      <c r="AS30" s="394"/>
      <c r="AT30" s="11"/>
      <c r="AU30" s="10"/>
    </row>
    <row r="31" spans="1:47" ht="20.100000000000001" customHeight="1">
      <c r="A31" s="339"/>
      <c r="B31" s="340"/>
      <c r="C31" s="340"/>
      <c r="D31" s="340"/>
      <c r="E31" s="340"/>
      <c r="F31" s="340"/>
      <c r="G31" s="340"/>
      <c r="H31" s="348"/>
      <c r="I31" s="349"/>
      <c r="J31" s="349"/>
      <c r="K31" s="349"/>
      <c r="L31" s="349"/>
      <c r="M31" s="349"/>
      <c r="N31" s="350"/>
      <c r="O31" s="10"/>
      <c r="P31" s="387" t="s">
        <v>1013</v>
      </c>
      <c r="Q31" s="387"/>
      <c r="R31" s="387"/>
      <c r="S31" s="387"/>
      <c r="T31" s="387"/>
      <c r="U31" s="364"/>
      <c r="V31" s="364"/>
      <c r="W31" s="364"/>
      <c r="X31" s="364"/>
      <c r="Y31" s="364"/>
      <c r="Z31" s="364"/>
      <c r="AA31" s="364"/>
      <c r="AB31" s="317" t="s">
        <v>997</v>
      </c>
      <c r="AC31" s="317"/>
      <c r="AD31" s="10"/>
      <c r="AE31" s="387" t="s">
        <v>1008</v>
      </c>
      <c r="AF31" s="387"/>
      <c r="AG31" s="387"/>
      <c r="AH31" s="388"/>
      <c r="AI31" s="388"/>
      <c r="AJ31" s="388"/>
      <c r="AK31" s="388"/>
      <c r="AL31" s="388"/>
      <c r="AM31" s="388"/>
      <c r="AN31" s="388"/>
      <c r="AO31" s="388"/>
      <c r="AP31" s="388"/>
      <c r="AQ31" s="388"/>
      <c r="AR31" s="388"/>
      <c r="AS31" s="388"/>
      <c r="AT31" s="11"/>
      <c r="AU31" s="10"/>
    </row>
    <row r="32" spans="1:47" ht="20.100000000000001" customHeight="1">
      <c r="A32" s="339"/>
      <c r="B32" s="340"/>
      <c r="C32" s="340"/>
      <c r="D32" s="340"/>
      <c r="E32" s="340"/>
      <c r="F32" s="340"/>
      <c r="G32" s="340"/>
      <c r="H32" s="348"/>
      <c r="I32" s="349"/>
      <c r="J32" s="349"/>
      <c r="K32" s="349"/>
      <c r="L32" s="349"/>
      <c r="M32" s="349"/>
      <c r="N32" s="350"/>
      <c r="O32" s="10"/>
      <c r="P32" s="387" t="s">
        <v>1014</v>
      </c>
      <c r="Q32" s="387"/>
      <c r="R32" s="387"/>
      <c r="S32" s="387"/>
      <c r="T32" s="387"/>
      <c r="U32" s="364"/>
      <c r="V32" s="364"/>
      <c r="W32" s="364"/>
      <c r="X32" s="364"/>
      <c r="Y32" s="364"/>
      <c r="Z32" s="364"/>
      <c r="AA32" s="364"/>
      <c r="AB32" s="317" t="s">
        <v>997</v>
      </c>
      <c r="AC32" s="317"/>
      <c r="AD32" s="10"/>
      <c r="AE32" s="387" t="s">
        <v>1008</v>
      </c>
      <c r="AF32" s="387"/>
      <c r="AG32" s="387"/>
      <c r="AH32" s="388"/>
      <c r="AI32" s="388"/>
      <c r="AJ32" s="388"/>
      <c r="AK32" s="388"/>
      <c r="AL32" s="388"/>
      <c r="AM32" s="388"/>
      <c r="AN32" s="388"/>
      <c r="AO32" s="388"/>
      <c r="AP32" s="388"/>
      <c r="AQ32" s="388"/>
      <c r="AR32" s="388"/>
      <c r="AS32" s="388"/>
      <c r="AT32" s="11"/>
      <c r="AU32" s="10"/>
    </row>
    <row r="33" spans="1:51">
      <c r="A33" s="342"/>
      <c r="B33" s="343"/>
      <c r="C33" s="343"/>
      <c r="D33" s="343"/>
      <c r="E33" s="343"/>
      <c r="F33" s="343"/>
      <c r="G33" s="343"/>
      <c r="H33" s="351"/>
      <c r="I33" s="352"/>
      <c r="J33" s="352"/>
      <c r="K33" s="352"/>
      <c r="L33" s="352"/>
      <c r="M33" s="352"/>
      <c r="N33" s="353"/>
      <c r="O33" s="14"/>
      <c r="P33" s="14"/>
      <c r="Q33" s="14"/>
      <c r="R33" s="14"/>
      <c r="S33" s="14"/>
      <c r="T33" s="14"/>
      <c r="U33" s="14"/>
      <c r="V33" s="14"/>
      <c r="W33" s="14"/>
      <c r="X33" s="14"/>
      <c r="Y33" s="14"/>
      <c r="Z33" s="14"/>
      <c r="AA33" s="15"/>
      <c r="AB33" s="15"/>
      <c r="AC33" s="16"/>
      <c r="AD33" s="14"/>
      <c r="AE33" s="14"/>
      <c r="AF33" s="14"/>
      <c r="AG33" s="14"/>
      <c r="AH33" s="14"/>
      <c r="AI33" s="14"/>
      <c r="AJ33" s="14"/>
      <c r="AK33" s="14"/>
      <c r="AL33" s="14"/>
      <c r="AM33" s="14"/>
      <c r="AN33" s="14"/>
      <c r="AO33" s="14"/>
      <c r="AP33" s="14"/>
      <c r="AQ33" s="14"/>
      <c r="AR33" s="14"/>
      <c r="AS33" s="16"/>
      <c r="AT33" s="17"/>
      <c r="AU33" s="10"/>
    </row>
    <row r="34" spans="1:51" ht="20.100000000000001" customHeight="1">
      <c r="A34" s="232" t="s">
        <v>148</v>
      </c>
      <c r="B34" s="233"/>
      <c r="C34" s="233"/>
      <c r="D34" s="233"/>
      <c r="E34" s="233"/>
      <c r="F34" s="233"/>
      <c r="G34" s="233"/>
      <c r="H34" s="322">
        <f>SUM(V34:AB36)+SUM(AL34:AR36)</f>
        <v>0</v>
      </c>
      <c r="I34" s="322"/>
      <c r="J34" s="322"/>
      <c r="K34" s="322"/>
      <c r="L34" s="322"/>
      <c r="M34" s="322"/>
      <c r="N34" s="322"/>
      <c r="O34" s="123"/>
      <c r="P34" s="361"/>
      <c r="Q34" s="361"/>
      <c r="R34" s="361"/>
      <c r="S34" s="361"/>
      <c r="T34" s="361"/>
      <c r="U34" s="57"/>
      <c r="V34" s="392"/>
      <c r="W34" s="392"/>
      <c r="X34" s="392"/>
      <c r="Y34" s="392"/>
      <c r="Z34" s="392"/>
      <c r="AA34" s="392"/>
      <c r="AB34" s="392"/>
      <c r="AC34" s="374" t="s">
        <v>997</v>
      </c>
      <c r="AD34" s="374"/>
      <c r="AE34" s="123"/>
      <c r="AF34" s="361"/>
      <c r="AG34" s="361"/>
      <c r="AH34" s="361"/>
      <c r="AI34" s="361"/>
      <c r="AJ34" s="361"/>
      <c r="AK34" s="57"/>
      <c r="AL34" s="367"/>
      <c r="AM34" s="367"/>
      <c r="AN34" s="367"/>
      <c r="AO34" s="367"/>
      <c r="AP34" s="367"/>
      <c r="AQ34" s="367"/>
      <c r="AR34" s="367"/>
      <c r="AS34" s="368" t="s">
        <v>997</v>
      </c>
      <c r="AT34" s="369"/>
      <c r="AU34" s="10"/>
    </row>
    <row r="35" spans="1:51" ht="20.100000000000001" customHeight="1">
      <c r="A35" s="335" t="s">
        <v>103</v>
      </c>
      <c r="B35" s="336"/>
      <c r="C35" s="336"/>
      <c r="D35" s="336"/>
      <c r="E35" s="336"/>
      <c r="F35" s="336"/>
      <c r="G35" s="337"/>
      <c r="H35" s="323"/>
      <c r="I35" s="323"/>
      <c r="J35" s="323"/>
      <c r="K35" s="323"/>
      <c r="L35" s="323"/>
      <c r="M35" s="323"/>
      <c r="N35" s="323"/>
      <c r="O35" s="124"/>
      <c r="P35" s="362"/>
      <c r="Q35" s="362"/>
      <c r="R35" s="362"/>
      <c r="S35" s="362"/>
      <c r="T35" s="362"/>
      <c r="U35" s="32"/>
      <c r="V35" s="316"/>
      <c r="W35" s="316"/>
      <c r="X35" s="316"/>
      <c r="Y35" s="316"/>
      <c r="Z35" s="316"/>
      <c r="AA35" s="316"/>
      <c r="AB35" s="316"/>
      <c r="AC35" s="372" t="s">
        <v>997</v>
      </c>
      <c r="AD35" s="372"/>
      <c r="AE35" s="124"/>
      <c r="AF35" s="362"/>
      <c r="AG35" s="362"/>
      <c r="AH35" s="362"/>
      <c r="AI35" s="362"/>
      <c r="AJ35" s="362"/>
      <c r="AK35" s="32"/>
      <c r="AL35" s="364"/>
      <c r="AM35" s="364"/>
      <c r="AN35" s="364"/>
      <c r="AO35" s="364"/>
      <c r="AP35" s="364"/>
      <c r="AQ35" s="364"/>
      <c r="AR35" s="364"/>
      <c r="AS35" s="370" t="s">
        <v>997</v>
      </c>
      <c r="AT35" s="371"/>
      <c r="AU35" s="10"/>
    </row>
    <row r="36" spans="1:51" ht="20.100000000000001" customHeight="1">
      <c r="A36" s="339"/>
      <c r="B36" s="340"/>
      <c r="C36" s="340"/>
      <c r="D36" s="340"/>
      <c r="E36" s="340"/>
      <c r="F36" s="340"/>
      <c r="G36" s="340"/>
      <c r="H36" s="323"/>
      <c r="I36" s="323"/>
      <c r="J36" s="323"/>
      <c r="K36" s="323"/>
      <c r="L36" s="323"/>
      <c r="M36" s="323"/>
      <c r="N36" s="323"/>
      <c r="O36" s="125"/>
      <c r="P36" s="360"/>
      <c r="Q36" s="360"/>
      <c r="R36" s="360"/>
      <c r="S36" s="360"/>
      <c r="T36" s="360"/>
      <c r="U36" s="32"/>
      <c r="V36" s="316"/>
      <c r="W36" s="316"/>
      <c r="X36" s="316"/>
      <c r="Y36" s="316"/>
      <c r="Z36" s="316"/>
      <c r="AA36" s="316"/>
      <c r="AB36" s="316"/>
      <c r="AC36" s="372" t="s">
        <v>997</v>
      </c>
      <c r="AD36" s="372"/>
      <c r="AE36" s="125"/>
      <c r="AF36" s="360"/>
      <c r="AG36" s="360"/>
      <c r="AH36" s="360"/>
      <c r="AI36" s="360"/>
      <c r="AJ36" s="360"/>
      <c r="AK36" s="32"/>
      <c r="AL36" s="364"/>
      <c r="AM36" s="364"/>
      <c r="AN36" s="364"/>
      <c r="AO36" s="364"/>
      <c r="AP36" s="364"/>
      <c r="AQ36" s="364"/>
      <c r="AR36" s="364"/>
      <c r="AS36" s="370" t="s">
        <v>997</v>
      </c>
      <c r="AT36" s="371"/>
      <c r="AU36" s="10"/>
    </row>
    <row r="37" spans="1:51">
      <c r="A37" s="342"/>
      <c r="B37" s="343"/>
      <c r="C37" s="343"/>
      <c r="D37" s="343"/>
      <c r="E37" s="343"/>
      <c r="F37" s="343"/>
      <c r="G37" s="343"/>
      <c r="H37" s="324"/>
      <c r="I37" s="324"/>
      <c r="J37" s="324"/>
      <c r="K37" s="324"/>
      <c r="L37" s="324"/>
      <c r="M37" s="324"/>
      <c r="N37" s="324"/>
      <c r="O37" s="21"/>
      <c r="P37" s="16"/>
      <c r="Q37" s="16"/>
      <c r="R37" s="16"/>
      <c r="S37" s="16"/>
      <c r="T37" s="16"/>
      <c r="U37" s="16"/>
      <c r="V37" s="16"/>
      <c r="W37" s="16"/>
      <c r="X37" s="16"/>
      <c r="Y37" s="16"/>
      <c r="Z37" s="16"/>
      <c r="AA37" s="16"/>
      <c r="AB37" s="16"/>
      <c r="AC37" s="16"/>
      <c r="AD37" s="17"/>
      <c r="AE37" s="13"/>
      <c r="AF37" s="14"/>
      <c r="AG37" s="14"/>
      <c r="AH37" s="14"/>
      <c r="AI37" s="14"/>
      <c r="AJ37" s="14"/>
      <c r="AK37" s="14"/>
      <c r="AL37" s="14"/>
      <c r="AM37" s="14"/>
      <c r="AN37" s="14"/>
      <c r="AO37" s="14"/>
      <c r="AP37" s="14"/>
      <c r="AQ37" s="14"/>
      <c r="AR37" s="14"/>
      <c r="AS37" s="14"/>
      <c r="AT37" s="18"/>
      <c r="AU37" s="10"/>
    </row>
    <row r="38" spans="1:51" ht="20.100000000000001" customHeight="1">
      <c r="A38" s="232" t="s">
        <v>1015</v>
      </c>
      <c r="B38" s="233"/>
      <c r="C38" s="233"/>
      <c r="D38" s="233"/>
      <c r="E38" s="233"/>
      <c r="F38" s="233"/>
      <c r="G38" s="233"/>
      <c r="H38" s="345">
        <f>SUM(W39:AC41)+SUM(AM39:AR41)</f>
        <v>0</v>
      </c>
      <c r="I38" s="346"/>
      <c r="J38" s="346"/>
      <c r="K38" s="346"/>
      <c r="L38" s="346"/>
      <c r="M38" s="346"/>
      <c r="N38" s="347"/>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6"/>
      <c r="AU38" s="10"/>
    </row>
    <row r="39" spans="1:51" ht="20.100000000000001" customHeight="1">
      <c r="A39" s="354" t="s">
        <v>1016</v>
      </c>
      <c r="B39" s="355"/>
      <c r="C39" s="355"/>
      <c r="D39" s="355"/>
      <c r="E39" s="355"/>
      <c r="F39" s="355"/>
      <c r="G39" s="356"/>
      <c r="H39" s="348"/>
      <c r="I39" s="349"/>
      <c r="J39" s="349"/>
      <c r="K39" s="349"/>
      <c r="L39" s="349"/>
      <c r="M39" s="349"/>
      <c r="N39" s="350"/>
      <c r="O39" s="10"/>
      <c r="P39" s="391" t="s">
        <v>1017</v>
      </c>
      <c r="Q39" s="391"/>
      <c r="R39" s="391"/>
      <c r="S39" s="391"/>
      <c r="T39" s="391"/>
      <c r="U39" s="391"/>
      <c r="V39" s="34"/>
      <c r="W39" s="373"/>
      <c r="X39" s="373"/>
      <c r="Y39" s="373"/>
      <c r="Z39" s="373"/>
      <c r="AA39" s="373"/>
      <c r="AB39" s="373"/>
      <c r="AC39" s="373"/>
      <c r="AD39" s="358" t="s">
        <v>997</v>
      </c>
      <c r="AE39" s="358"/>
      <c r="AF39" s="7"/>
      <c r="AG39" s="389"/>
      <c r="AH39" s="389"/>
      <c r="AI39" s="389"/>
      <c r="AJ39" s="389"/>
      <c r="AK39" s="389"/>
      <c r="AL39" s="7"/>
      <c r="AM39" s="373"/>
      <c r="AN39" s="373"/>
      <c r="AO39" s="373"/>
      <c r="AP39" s="373"/>
      <c r="AQ39" s="373"/>
      <c r="AR39" s="373"/>
      <c r="AS39" s="338" t="s">
        <v>997</v>
      </c>
      <c r="AT39" s="383"/>
      <c r="AU39" s="10"/>
      <c r="AY39" s="7"/>
    </row>
    <row r="40" spans="1:51" ht="20.100000000000001" customHeight="1">
      <c r="A40" s="300"/>
      <c r="B40" s="259"/>
      <c r="C40" s="259"/>
      <c r="D40" s="259"/>
      <c r="E40" s="259"/>
      <c r="F40" s="259"/>
      <c r="G40" s="259"/>
      <c r="H40" s="348"/>
      <c r="I40" s="349"/>
      <c r="J40" s="349"/>
      <c r="K40" s="349"/>
      <c r="L40" s="349"/>
      <c r="M40" s="349"/>
      <c r="N40" s="350"/>
      <c r="O40" s="10"/>
      <c r="P40" s="386" t="s">
        <v>1018</v>
      </c>
      <c r="Q40" s="386"/>
      <c r="R40" s="386"/>
      <c r="S40" s="386"/>
      <c r="T40" s="386"/>
      <c r="U40" s="386"/>
      <c r="V40" s="34"/>
      <c r="W40" s="364"/>
      <c r="X40" s="364"/>
      <c r="Y40" s="364"/>
      <c r="Z40" s="364"/>
      <c r="AA40" s="364"/>
      <c r="AB40" s="364"/>
      <c r="AC40" s="364"/>
      <c r="AD40" s="372" t="s">
        <v>997</v>
      </c>
      <c r="AE40" s="372"/>
      <c r="AF40" s="7"/>
      <c r="AG40" s="390"/>
      <c r="AH40" s="390"/>
      <c r="AI40" s="390"/>
      <c r="AJ40" s="390"/>
      <c r="AK40" s="390"/>
      <c r="AL40" s="7"/>
      <c r="AM40" s="364"/>
      <c r="AN40" s="364"/>
      <c r="AO40" s="364"/>
      <c r="AP40" s="364"/>
      <c r="AQ40" s="364"/>
      <c r="AR40" s="364"/>
      <c r="AS40" s="370" t="s">
        <v>997</v>
      </c>
      <c r="AT40" s="371"/>
      <c r="AU40" s="10"/>
      <c r="AY40" s="7"/>
    </row>
    <row r="41" spans="1:51" ht="20.100000000000001" customHeight="1">
      <c r="A41" s="300"/>
      <c r="B41" s="259"/>
      <c r="C41" s="259"/>
      <c r="D41" s="259"/>
      <c r="E41" s="259"/>
      <c r="F41" s="259"/>
      <c r="G41" s="259"/>
      <c r="H41" s="348"/>
      <c r="I41" s="349"/>
      <c r="J41" s="349"/>
      <c r="K41" s="349"/>
      <c r="L41" s="349"/>
      <c r="M41" s="349"/>
      <c r="N41" s="350"/>
      <c r="O41" s="10"/>
      <c r="P41" s="386" t="s">
        <v>1019</v>
      </c>
      <c r="Q41" s="386"/>
      <c r="R41" s="386"/>
      <c r="S41" s="386"/>
      <c r="T41" s="386"/>
      <c r="U41" s="386"/>
      <c r="V41" s="34"/>
      <c r="W41" s="364"/>
      <c r="X41" s="364"/>
      <c r="Y41" s="364"/>
      <c r="Z41" s="364"/>
      <c r="AA41" s="364"/>
      <c r="AB41" s="364"/>
      <c r="AC41" s="364"/>
      <c r="AD41" s="372" t="s">
        <v>997</v>
      </c>
      <c r="AE41" s="372"/>
      <c r="AF41" s="34"/>
      <c r="AG41" s="365" t="s">
        <v>992</v>
      </c>
      <c r="AH41" s="365"/>
      <c r="AI41" s="365"/>
      <c r="AJ41" s="365"/>
      <c r="AK41" s="365"/>
      <c r="AL41" s="35"/>
      <c r="AM41" s="364"/>
      <c r="AN41" s="364"/>
      <c r="AO41" s="364"/>
      <c r="AP41" s="364"/>
      <c r="AQ41" s="364"/>
      <c r="AR41" s="364"/>
      <c r="AS41" s="370" t="s">
        <v>997</v>
      </c>
      <c r="AT41" s="371"/>
      <c r="AU41" s="10"/>
      <c r="AY41" s="7"/>
    </row>
    <row r="42" spans="1:51">
      <c r="A42" s="302"/>
      <c r="B42" s="258"/>
      <c r="C42" s="258"/>
      <c r="D42" s="258"/>
      <c r="E42" s="258"/>
      <c r="F42" s="258"/>
      <c r="G42" s="258"/>
      <c r="H42" s="351"/>
      <c r="I42" s="352"/>
      <c r="J42" s="352"/>
      <c r="K42" s="352"/>
      <c r="L42" s="352"/>
      <c r="M42" s="352"/>
      <c r="N42" s="353"/>
      <c r="O42" s="14"/>
      <c r="P42" s="14"/>
      <c r="Q42" s="14"/>
      <c r="R42" s="14"/>
      <c r="S42" s="14"/>
      <c r="T42" s="14"/>
      <c r="U42" s="14"/>
      <c r="V42" s="14"/>
      <c r="W42" s="14"/>
      <c r="X42" s="14"/>
      <c r="Y42" s="14"/>
      <c r="Z42" s="14"/>
      <c r="AA42" s="14"/>
      <c r="AB42" s="14"/>
      <c r="AC42" s="23"/>
      <c r="AD42" s="14"/>
      <c r="AE42" s="14"/>
      <c r="AF42" s="14"/>
      <c r="AG42" s="14"/>
      <c r="AH42" s="14"/>
      <c r="AI42" s="14"/>
      <c r="AJ42" s="14"/>
      <c r="AK42" s="14"/>
      <c r="AL42" s="14"/>
      <c r="AM42" s="14"/>
      <c r="AN42" s="14"/>
      <c r="AO42" s="14"/>
      <c r="AP42" s="14"/>
      <c r="AQ42" s="14"/>
      <c r="AR42" s="23"/>
      <c r="AS42" s="23"/>
      <c r="AT42" s="17"/>
      <c r="AU42" s="10"/>
    </row>
    <row r="43" spans="1:51" ht="20.100000000000001" customHeight="1">
      <c r="A43" s="232" t="s">
        <v>1020</v>
      </c>
      <c r="B43" s="233"/>
      <c r="C43" s="233"/>
      <c r="D43" s="233"/>
      <c r="E43" s="233"/>
      <c r="F43" s="233"/>
      <c r="G43" s="233"/>
      <c r="H43" s="345">
        <f>V44+V46+SUM(AL44:AR46)</f>
        <v>0</v>
      </c>
      <c r="I43" s="346"/>
      <c r="J43" s="346"/>
      <c r="K43" s="346"/>
      <c r="L43" s="346"/>
      <c r="M43" s="346"/>
      <c r="N43" s="347"/>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6"/>
      <c r="AU43" s="10"/>
    </row>
    <row r="44" spans="1:51" ht="20.100000000000001" customHeight="1">
      <c r="A44" s="354" t="s">
        <v>0</v>
      </c>
      <c r="B44" s="355"/>
      <c r="C44" s="355"/>
      <c r="D44" s="355"/>
      <c r="E44" s="355"/>
      <c r="F44" s="355"/>
      <c r="G44" s="356"/>
      <c r="H44" s="348"/>
      <c r="I44" s="349"/>
      <c r="J44" s="349"/>
      <c r="K44" s="349"/>
      <c r="L44" s="349"/>
      <c r="M44" s="349"/>
      <c r="N44" s="350"/>
      <c r="O44" s="375" t="s">
        <v>1</v>
      </c>
      <c r="P44" s="376"/>
      <c r="Q44" s="376"/>
      <c r="R44" s="376"/>
      <c r="S44" s="376"/>
      <c r="T44" s="376"/>
      <c r="U44" s="376"/>
      <c r="V44" s="377"/>
      <c r="W44" s="377"/>
      <c r="X44" s="377"/>
      <c r="Y44" s="377"/>
      <c r="Z44" s="377"/>
      <c r="AA44" s="377"/>
      <c r="AB44" s="377"/>
      <c r="AC44" s="358" t="s">
        <v>997</v>
      </c>
      <c r="AD44" s="358"/>
      <c r="AE44" s="420" t="s">
        <v>4</v>
      </c>
      <c r="AF44" s="420"/>
      <c r="AG44" s="420"/>
      <c r="AH44" s="420"/>
      <c r="AI44" s="420"/>
      <c r="AJ44" s="420"/>
      <c r="AK44" s="420"/>
      <c r="AL44" s="377"/>
      <c r="AM44" s="377"/>
      <c r="AN44" s="377"/>
      <c r="AO44" s="377"/>
      <c r="AP44" s="377"/>
      <c r="AQ44" s="377"/>
      <c r="AR44" s="377"/>
      <c r="AS44" s="338" t="s">
        <v>997</v>
      </c>
      <c r="AT44" s="383"/>
      <c r="AU44" s="10"/>
    </row>
    <row r="45" spans="1:51" ht="20.100000000000001" customHeight="1">
      <c r="A45" s="300"/>
      <c r="B45" s="259"/>
      <c r="C45" s="259"/>
      <c r="D45" s="259"/>
      <c r="E45" s="259"/>
      <c r="F45" s="259"/>
      <c r="G45" s="259"/>
      <c r="H45" s="348"/>
      <c r="I45" s="349"/>
      <c r="J45" s="349"/>
      <c r="K45" s="349"/>
      <c r="L45" s="349"/>
      <c r="M45" s="349"/>
      <c r="N45" s="350"/>
      <c r="O45" s="340" t="s">
        <v>2</v>
      </c>
      <c r="P45" s="340"/>
      <c r="Q45" s="340"/>
      <c r="R45" s="340"/>
      <c r="S45" s="340"/>
      <c r="T45" s="340"/>
      <c r="U45" s="340"/>
      <c r="V45" s="340"/>
      <c r="W45" s="340"/>
      <c r="X45" s="340"/>
      <c r="Y45" s="340"/>
      <c r="Z45" s="340"/>
      <c r="AA45" s="340"/>
      <c r="AB45" s="340"/>
      <c r="AC45" s="340"/>
      <c r="AD45" s="10"/>
      <c r="AE45" s="370" t="s">
        <v>5</v>
      </c>
      <c r="AF45" s="370"/>
      <c r="AG45" s="370"/>
      <c r="AH45" s="370"/>
      <c r="AI45" s="370"/>
      <c r="AJ45" s="370"/>
      <c r="AK45" s="370"/>
      <c r="AL45" s="424"/>
      <c r="AM45" s="424"/>
      <c r="AN45" s="424"/>
      <c r="AO45" s="424"/>
      <c r="AP45" s="424"/>
      <c r="AQ45" s="424"/>
      <c r="AR45" s="424"/>
      <c r="AS45" s="370" t="s">
        <v>997</v>
      </c>
      <c r="AT45" s="371"/>
      <c r="AU45" s="10"/>
    </row>
    <row r="46" spans="1:51" ht="20.100000000000001" customHeight="1">
      <c r="A46" s="300"/>
      <c r="B46" s="259"/>
      <c r="C46" s="259"/>
      <c r="D46" s="259"/>
      <c r="E46" s="259"/>
      <c r="F46" s="259"/>
      <c r="G46" s="259"/>
      <c r="H46" s="348"/>
      <c r="I46" s="349"/>
      <c r="J46" s="349"/>
      <c r="K46" s="349"/>
      <c r="L46" s="349"/>
      <c r="M46" s="349"/>
      <c r="N46" s="350"/>
      <c r="O46" s="375" t="s">
        <v>3</v>
      </c>
      <c r="P46" s="376"/>
      <c r="Q46" s="376"/>
      <c r="R46" s="376"/>
      <c r="S46" s="376"/>
      <c r="T46" s="376"/>
      <c r="U46" s="376"/>
      <c r="V46" s="377"/>
      <c r="W46" s="377"/>
      <c r="X46" s="377"/>
      <c r="Y46" s="377"/>
      <c r="Z46" s="377"/>
      <c r="AA46" s="377"/>
      <c r="AB46" s="377"/>
      <c r="AC46" s="358" t="s">
        <v>997</v>
      </c>
      <c r="AD46" s="358"/>
      <c r="AE46" s="370" t="s">
        <v>6</v>
      </c>
      <c r="AF46" s="370"/>
      <c r="AG46" s="370"/>
      <c r="AH46" s="370"/>
      <c r="AI46" s="370"/>
      <c r="AJ46" s="370"/>
      <c r="AK46" s="370"/>
      <c r="AL46" s="424"/>
      <c r="AM46" s="424"/>
      <c r="AN46" s="424"/>
      <c r="AO46" s="424"/>
      <c r="AP46" s="424"/>
      <c r="AQ46" s="424"/>
      <c r="AR46" s="424"/>
      <c r="AS46" s="370" t="s">
        <v>997</v>
      </c>
      <c r="AT46" s="371"/>
      <c r="AU46" s="10"/>
    </row>
    <row r="47" spans="1:51">
      <c r="A47" s="302"/>
      <c r="B47" s="258"/>
      <c r="C47" s="258"/>
      <c r="D47" s="258"/>
      <c r="E47" s="258"/>
      <c r="F47" s="258"/>
      <c r="G47" s="258"/>
      <c r="H47" s="351"/>
      <c r="I47" s="352"/>
      <c r="J47" s="352"/>
      <c r="K47" s="352"/>
      <c r="L47" s="352"/>
      <c r="M47" s="352"/>
      <c r="N47" s="353"/>
      <c r="O47" s="14"/>
      <c r="P47" s="14"/>
      <c r="Q47" s="14"/>
      <c r="R47" s="14"/>
      <c r="S47" s="14"/>
      <c r="T47" s="14"/>
      <c r="U47" s="14"/>
      <c r="V47" s="14"/>
      <c r="W47" s="14"/>
      <c r="X47" s="14"/>
      <c r="Y47" s="14"/>
      <c r="Z47" s="14"/>
      <c r="AA47" s="14"/>
      <c r="AB47" s="14"/>
      <c r="AC47" s="23"/>
      <c r="AD47" s="24"/>
      <c r="AE47" s="24"/>
      <c r="AF47" s="24"/>
      <c r="AG47" s="24"/>
      <c r="AH47" s="24"/>
      <c r="AI47" s="24"/>
      <c r="AJ47" s="24"/>
      <c r="AK47" s="14"/>
      <c r="AL47" s="14"/>
      <c r="AM47" s="14"/>
      <c r="AN47" s="14"/>
      <c r="AO47" s="14"/>
      <c r="AP47" s="14"/>
      <c r="AQ47" s="14"/>
      <c r="AR47" s="23"/>
      <c r="AS47" s="23"/>
      <c r="AT47" s="17"/>
      <c r="AU47" s="10"/>
    </row>
    <row r="48" spans="1:51" ht="20.100000000000001" customHeight="1">
      <c r="A48" s="232" t="s">
        <v>7</v>
      </c>
      <c r="B48" s="233"/>
      <c r="C48" s="233"/>
      <c r="D48" s="233"/>
      <c r="E48" s="233"/>
      <c r="F48" s="233"/>
      <c r="G48" s="233"/>
      <c r="H48" s="345">
        <f>V50+AL50</f>
        <v>0</v>
      </c>
      <c r="I48" s="346"/>
      <c r="J48" s="346"/>
      <c r="K48" s="346"/>
      <c r="L48" s="346"/>
      <c r="M48" s="346"/>
      <c r="N48" s="347"/>
      <c r="O48" s="380" t="s">
        <v>9</v>
      </c>
      <c r="P48" s="381"/>
      <c r="Q48" s="381"/>
      <c r="R48" s="381"/>
      <c r="S48" s="381"/>
      <c r="T48" s="381"/>
      <c r="U48" s="32"/>
      <c r="V48" s="373"/>
      <c r="W48" s="373"/>
      <c r="X48" s="373"/>
      <c r="Y48" s="373"/>
      <c r="Z48" s="373"/>
      <c r="AA48" s="373"/>
      <c r="AB48" s="373"/>
      <c r="AC48" s="358" t="s">
        <v>997</v>
      </c>
      <c r="AD48" s="358"/>
      <c r="AE48" s="380" t="s">
        <v>9</v>
      </c>
      <c r="AF48" s="381"/>
      <c r="AG48" s="381"/>
      <c r="AH48" s="381"/>
      <c r="AI48" s="381"/>
      <c r="AJ48" s="381"/>
      <c r="AK48" s="32"/>
      <c r="AL48" s="373"/>
      <c r="AM48" s="373"/>
      <c r="AN48" s="373"/>
      <c r="AO48" s="373"/>
      <c r="AP48" s="373"/>
      <c r="AQ48" s="373"/>
      <c r="AR48" s="373"/>
      <c r="AS48" s="338" t="s">
        <v>997</v>
      </c>
      <c r="AT48" s="383"/>
      <c r="AU48" s="10"/>
    </row>
    <row r="49" spans="1:47" ht="20.100000000000001" customHeight="1">
      <c r="A49" s="354" t="s">
        <v>8</v>
      </c>
      <c r="B49" s="355"/>
      <c r="C49" s="355"/>
      <c r="D49" s="355"/>
      <c r="E49" s="355"/>
      <c r="F49" s="355"/>
      <c r="G49" s="356"/>
      <c r="H49" s="348"/>
      <c r="I49" s="349"/>
      <c r="J49" s="349"/>
      <c r="K49" s="349"/>
      <c r="L49" s="349"/>
      <c r="M49" s="349"/>
      <c r="N49" s="350"/>
      <c r="O49" s="378" t="s">
        <v>10</v>
      </c>
      <c r="P49" s="379"/>
      <c r="Q49" s="379"/>
      <c r="R49" s="379"/>
      <c r="S49" s="379"/>
      <c r="T49" s="379"/>
      <c r="U49" s="32"/>
      <c r="V49" s="364"/>
      <c r="W49" s="364"/>
      <c r="X49" s="364"/>
      <c r="Y49" s="364"/>
      <c r="Z49" s="364"/>
      <c r="AA49" s="364"/>
      <c r="AB49" s="364"/>
      <c r="AC49" s="372" t="s">
        <v>997</v>
      </c>
      <c r="AD49" s="372"/>
      <c r="AE49" s="378" t="s">
        <v>10</v>
      </c>
      <c r="AF49" s="379"/>
      <c r="AG49" s="379"/>
      <c r="AH49" s="379"/>
      <c r="AI49" s="379"/>
      <c r="AJ49" s="379"/>
      <c r="AK49" s="32"/>
      <c r="AL49" s="364"/>
      <c r="AM49" s="364"/>
      <c r="AN49" s="364"/>
      <c r="AO49" s="364"/>
      <c r="AP49" s="364"/>
      <c r="AQ49" s="364"/>
      <c r="AR49" s="364"/>
      <c r="AS49" s="370" t="s">
        <v>997</v>
      </c>
      <c r="AT49" s="371"/>
      <c r="AU49" s="10"/>
    </row>
    <row r="50" spans="1:47" ht="20.100000000000001" customHeight="1">
      <c r="A50" s="339"/>
      <c r="B50" s="340"/>
      <c r="C50" s="340"/>
      <c r="D50" s="340"/>
      <c r="E50" s="340"/>
      <c r="F50" s="340"/>
      <c r="G50" s="340"/>
      <c r="H50" s="348"/>
      <c r="I50" s="349"/>
      <c r="J50" s="349"/>
      <c r="K50" s="349"/>
      <c r="L50" s="349"/>
      <c r="M50" s="349"/>
      <c r="N50" s="350"/>
      <c r="O50" s="384" t="s">
        <v>94</v>
      </c>
      <c r="P50" s="385"/>
      <c r="Q50" s="385"/>
      <c r="R50" s="385"/>
      <c r="S50" s="385"/>
      <c r="T50" s="385"/>
      <c r="U50" s="32"/>
      <c r="V50" s="382">
        <f>SUM(V48:AB49)</f>
        <v>0</v>
      </c>
      <c r="W50" s="382"/>
      <c r="X50" s="382"/>
      <c r="Y50" s="382"/>
      <c r="Z50" s="382"/>
      <c r="AA50" s="382"/>
      <c r="AB50" s="382"/>
      <c r="AC50" s="372" t="s">
        <v>997</v>
      </c>
      <c r="AD50" s="372"/>
      <c r="AE50" s="384" t="s">
        <v>94</v>
      </c>
      <c r="AF50" s="385"/>
      <c r="AG50" s="385"/>
      <c r="AH50" s="385"/>
      <c r="AI50" s="385"/>
      <c r="AJ50" s="385"/>
      <c r="AK50" s="32"/>
      <c r="AL50" s="382">
        <f>SUM(AL48:AR49)</f>
        <v>0</v>
      </c>
      <c r="AM50" s="382"/>
      <c r="AN50" s="382"/>
      <c r="AO50" s="382"/>
      <c r="AP50" s="382"/>
      <c r="AQ50" s="382"/>
      <c r="AR50" s="382"/>
      <c r="AS50" s="370" t="s">
        <v>997</v>
      </c>
      <c r="AT50" s="371"/>
      <c r="AU50" s="10"/>
    </row>
    <row r="51" spans="1:47">
      <c r="A51" s="342"/>
      <c r="B51" s="343"/>
      <c r="C51" s="343"/>
      <c r="D51" s="343"/>
      <c r="E51" s="343"/>
      <c r="F51" s="343"/>
      <c r="G51" s="343"/>
      <c r="H51" s="351"/>
      <c r="I51" s="352"/>
      <c r="J51" s="352"/>
      <c r="K51" s="352"/>
      <c r="L51" s="352"/>
      <c r="M51" s="352"/>
      <c r="N51" s="353"/>
      <c r="O51" s="21"/>
      <c r="P51" s="16"/>
      <c r="Q51" s="16"/>
      <c r="R51" s="16"/>
      <c r="S51" s="16"/>
      <c r="T51" s="16"/>
      <c r="U51" s="16"/>
      <c r="V51" s="16"/>
      <c r="W51" s="16"/>
      <c r="X51" s="16"/>
      <c r="Y51" s="16"/>
      <c r="Z51" s="16"/>
      <c r="AA51" s="16"/>
      <c r="AB51" s="16"/>
      <c r="AC51" s="16"/>
      <c r="AD51" s="16"/>
      <c r="AE51" s="21"/>
      <c r="AF51" s="16"/>
      <c r="AG51" s="16"/>
      <c r="AH51" s="16"/>
      <c r="AI51" s="16"/>
      <c r="AJ51" s="16"/>
      <c r="AK51" s="16"/>
      <c r="AL51" s="16"/>
      <c r="AM51" s="16"/>
      <c r="AN51" s="16"/>
      <c r="AO51" s="16"/>
      <c r="AP51" s="16"/>
      <c r="AQ51" s="16"/>
      <c r="AR51" s="16"/>
      <c r="AS51" s="16"/>
      <c r="AT51" s="17"/>
      <c r="AU51" s="10"/>
    </row>
    <row r="52" spans="1:47" ht="19.5" customHeight="1">
      <c r="A52" s="232" t="s">
        <v>728</v>
      </c>
      <c r="B52" s="233"/>
      <c r="C52" s="233"/>
      <c r="D52" s="233"/>
      <c r="E52" s="233"/>
      <c r="F52" s="233"/>
      <c r="G52" s="233"/>
      <c r="H52" s="322">
        <f>SUM(V52:AB54)+SUM(AL52:AR54)</f>
        <v>0</v>
      </c>
      <c r="I52" s="322"/>
      <c r="J52" s="322"/>
      <c r="K52" s="322"/>
      <c r="L52" s="322"/>
      <c r="M52" s="322"/>
      <c r="N52" s="322"/>
      <c r="O52" s="123"/>
      <c r="P52" s="361"/>
      <c r="Q52" s="361"/>
      <c r="R52" s="361"/>
      <c r="S52" s="361"/>
      <c r="T52" s="361"/>
      <c r="U52" s="57"/>
      <c r="V52" s="367"/>
      <c r="W52" s="367"/>
      <c r="X52" s="367"/>
      <c r="Y52" s="367"/>
      <c r="Z52" s="367"/>
      <c r="AA52" s="367"/>
      <c r="AB52" s="367"/>
      <c r="AC52" s="374" t="s">
        <v>997</v>
      </c>
      <c r="AD52" s="374"/>
      <c r="AE52" s="123"/>
      <c r="AF52" s="361"/>
      <c r="AG52" s="361"/>
      <c r="AH52" s="361"/>
      <c r="AI52" s="361"/>
      <c r="AJ52" s="361"/>
      <c r="AK52" s="57"/>
      <c r="AL52" s="367"/>
      <c r="AM52" s="367"/>
      <c r="AN52" s="367"/>
      <c r="AO52" s="367"/>
      <c r="AP52" s="367"/>
      <c r="AQ52" s="367"/>
      <c r="AR52" s="367"/>
      <c r="AS52" s="368" t="s">
        <v>997</v>
      </c>
      <c r="AT52" s="369"/>
      <c r="AU52" s="10"/>
    </row>
    <row r="53" spans="1:47" ht="19.5" customHeight="1">
      <c r="A53" s="335" t="s">
        <v>106</v>
      </c>
      <c r="B53" s="336"/>
      <c r="C53" s="336"/>
      <c r="D53" s="336"/>
      <c r="E53" s="336"/>
      <c r="F53" s="336"/>
      <c r="G53" s="337"/>
      <c r="H53" s="323"/>
      <c r="I53" s="323"/>
      <c r="J53" s="323"/>
      <c r="K53" s="323"/>
      <c r="L53" s="323"/>
      <c r="M53" s="323"/>
      <c r="N53" s="323"/>
      <c r="O53" s="124"/>
      <c r="P53" s="362"/>
      <c r="Q53" s="362"/>
      <c r="R53" s="362"/>
      <c r="S53" s="362"/>
      <c r="T53" s="362"/>
      <c r="U53" s="32"/>
      <c r="V53" s="364"/>
      <c r="W53" s="364"/>
      <c r="X53" s="364"/>
      <c r="Y53" s="364"/>
      <c r="Z53" s="364"/>
      <c r="AA53" s="364"/>
      <c r="AB53" s="364"/>
      <c r="AC53" s="372" t="s">
        <v>997</v>
      </c>
      <c r="AD53" s="372"/>
      <c r="AE53" s="124"/>
      <c r="AF53" s="362"/>
      <c r="AG53" s="362"/>
      <c r="AH53" s="362"/>
      <c r="AI53" s="362"/>
      <c r="AJ53" s="362"/>
      <c r="AK53" s="32"/>
      <c r="AL53" s="364"/>
      <c r="AM53" s="364"/>
      <c r="AN53" s="364"/>
      <c r="AO53" s="364"/>
      <c r="AP53" s="364"/>
      <c r="AQ53" s="364"/>
      <c r="AR53" s="364"/>
      <c r="AS53" s="370" t="s">
        <v>997</v>
      </c>
      <c r="AT53" s="371"/>
      <c r="AU53" s="10"/>
    </row>
    <row r="54" spans="1:47" ht="19.5" customHeight="1">
      <c r="A54" s="339"/>
      <c r="B54" s="340"/>
      <c r="C54" s="340"/>
      <c r="D54" s="340"/>
      <c r="E54" s="340"/>
      <c r="F54" s="340"/>
      <c r="G54" s="340"/>
      <c r="H54" s="323"/>
      <c r="I54" s="323"/>
      <c r="J54" s="323"/>
      <c r="K54" s="323"/>
      <c r="L54" s="323"/>
      <c r="M54" s="323"/>
      <c r="N54" s="323"/>
      <c r="O54" s="125"/>
      <c r="P54" s="360"/>
      <c r="Q54" s="360"/>
      <c r="R54" s="360"/>
      <c r="S54" s="360"/>
      <c r="T54" s="360"/>
      <c r="U54" s="32"/>
      <c r="V54" s="364"/>
      <c r="W54" s="364"/>
      <c r="X54" s="364"/>
      <c r="Y54" s="364"/>
      <c r="Z54" s="364"/>
      <c r="AA54" s="364"/>
      <c r="AB54" s="364"/>
      <c r="AC54" s="372" t="s">
        <v>997</v>
      </c>
      <c r="AD54" s="372"/>
      <c r="AE54" s="125"/>
      <c r="AF54" s="360"/>
      <c r="AG54" s="360"/>
      <c r="AH54" s="360"/>
      <c r="AI54" s="360"/>
      <c r="AJ54" s="360"/>
      <c r="AK54" s="32"/>
      <c r="AL54" s="364"/>
      <c r="AM54" s="364"/>
      <c r="AN54" s="364"/>
      <c r="AO54" s="364"/>
      <c r="AP54" s="364"/>
      <c r="AQ54" s="364"/>
      <c r="AR54" s="364"/>
      <c r="AS54" s="370" t="s">
        <v>997</v>
      </c>
      <c r="AT54" s="371"/>
      <c r="AU54" s="10"/>
    </row>
    <row r="55" spans="1:47" ht="12.95" customHeight="1">
      <c r="A55" s="342"/>
      <c r="B55" s="343"/>
      <c r="C55" s="343"/>
      <c r="D55" s="343"/>
      <c r="E55" s="343"/>
      <c r="F55" s="343"/>
      <c r="G55" s="343"/>
      <c r="H55" s="324"/>
      <c r="I55" s="324"/>
      <c r="J55" s="324"/>
      <c r="K55" s="324"/>
      <c r="L55" s="324"/>
      <c r="M55" s="324"/>
      <c r="N55" s="324"/>
      <c r="O55" s="21"/>
      <c r="P55" s="16"/>
      <c r="Q55" s="16"/>
      <c r="R55" s="16"/>
      <c r="S55" s="16"/>
      <c r="T55" s="16"/>
      <c r="U55" s="16"/>
      <c r="V55" s="16"/>
      <c r="W55" s="16"/>
      <c r="X55" s="16"/>
      <c r="Y55" s="16"/>
      <c r="Z55" s="16"/>
      <c r="AA55" s="16"/>
      <c r="AB55" s="16"/>
      <c r="AC55" s="16"/>
      <c r="AD55" s="17"/>
      <c r="AE55" s="13"/>
      <c r="AF55" s="14"/>
      <c r="AG55" s="14"/>
      <c r="AH55" s="14"/>
      <c r="AI55" s="14"/>
      <c r="AJ55" s="14"/>
      <c r="AK55" s="14"/>
      <c r="AL55" s="14"/>
      <c r="AM55" s="14"/>
      <c r="AN55" s="14"/>
      <c r="AO55" s="14"/>
      <c r="AP55" s="14"/>
      <c r="AQ55" s="14"/>
      <c r="AR55" s="14"/>
      <c r="AS55" s="14"/>
      <c r="AT55" s="18"/>
      <c r="AU55" s="10"/>
    </row>
    <row r="56" spans="1:47" ht="20.100000000000001" customHeight="1">
      <c r="A56" s="232" t="s">
        <v>18</v>
      </c>
      <c r="B56" s="233"/>
      <c r="C56" s="233"/>
      <c r="D56" s="233"/>
      <c r="E56" s="233"/>
      <c r="F56" s="233"/>
      <c r="G56" s="233"/>
      <c r="H56" s="322">
        <f>SUM(V56:AB58)+SUM(AL56:AR58)</f>
        <v>0</v>
      </c>
      <c r="I56" s="322"/>
      <c r="J56" s="322"/>
      <c r="K56" s="322"/>
      <c r="L56" s="322"/>
      <c r="M56" s="322"/>
      <c r="N56" s="322"/>
      <c r="O56" s="123"/>
      <c r="P56" s="361"/>
      <c r="Q56" s="361"/>
      <c r="R56" s="361"/>
      <c r="S56" s="361"/>
      <c r="T56" s="361"/>
      <c r="U56" s="57"/>
      <c r="V56" s="367"/>
      <c r="W56" s="367"/>
      <c r="X56" s="367"/>
      <c r="Y56" s="367"/>
      <c r="Z56" s="367"/>
      <c r="AA56" s="367"/>
      <c r="AB56" s="367"/>
      <c r="AC56" s="374" t="s">
        <v>997</v>
      </c>
      <c r="AD56" s="374"/>
      <c r="AE56" s="123"/>
      <c r="AF56" s="361"/>
      <c r="AG56" s="361"/>
      <c r="AH56" s="361"/>
      <c r="AI56" s="361"/>
      <c r="AJ56" s="361"/>
      <c r="AK56" s="57"/>
      <c r="AL56" s="367"/>
      <c r="AM56" s="367"/>
      <c r="AN56" s="367"/>
      <c r="AO56" s="367"/>
      <c r="AP56" s="367"/>
      <c r="AQ56" s="367"/>
      <c r="AR56" s="367"/>
      <c r="AS56" s="368" t="s">
        <v>997</v>
      </c>
      <c r="AT56" s="369"/>
      <c r="AU56" s="10"/>
    </row>
    <row r="57" spans="1:47" ht="20.100000000000001" customHeight="1">
      <c r="A57" s="335" t="s">
        <v>19</v>
      </c>
      <c r="B57" s="336"/>
      <c r="C57" s="336"/>
      <c r="D57" s="336"/>
      <c r="E57" s="336"/>
      <c r="F57" s="336"/>
      <c r="G57" s="337"/>
      <c r="H57" s="323"/>
      <c r="I57" s="323"/>
      <c r="J57" s="323"/>
      <c r="K57" s="323"/>
      <c r="L57" s="323"/>
      <c r="M57" s="323"/>
      <c r="N57" s="323"/>
      <c r="O57" s="124"/>
      <c r="P57" s="362"/>
      <c r="Q57" s="362"/>
      <c r="R57" s="362"/>
      <c r="S57" s="362"/>
      <c r="T57" s="362"/>
      <c r="U57" s="32"/>
      <c r="V57" s="364"/>
      <c r="W57" s="364"/>
      <c r="X57" s="364"/>
      <c r="Y57" s="364"/>
      <c r="Z57" s="364"/>
      <c r="AA57" s="364"/>
      <c r="AB57" s="364"/>
      <c r="AC57" s="372" t="s">
        <v>997</v>
      </c>
      <c r="AD57" s="372"/>
      <c r="AE57" s="124"/>
      <c r="AF57" s="362"/>
      <c r="AG57" s="362"/>
      <c r="AH57" s="362"/>
      <c r="AI57" s="362"/>
      <c r="AJ57" s="362"/>
      <c r="AK57" s="32"/>
      <c r="AL57" s="364"/>
      <c r="AM57" s="364"/>
      <c r="AN57" s="364"/>
      <c r="AO57" s="364"/>
      <c r="AP57" s="364"/>
      <c r="AQ57" s="364"/>
      <c r="AR57" s="364"/>
      <c r="AS57" s="370" t="s">
        <v>997</v>
      </c>
      <c r="AT57" s="371"/>
      <c r="AU57" s="10"/>
    </row>
    <row r="58" spans="1:47" ht="20.100000000000001" customHeight="1">
      <c r="A58" s="339"/>
      <c r="B58" s="340"/>
      <c r="C58" s="340"/>
      <c r="D58" s="340"/>
      <c r="E58" s="340"/>
      <c r="F58" s="340"/>
      <c r="G58" s="340"/>
      <c r="H58" s="323"/>
      <c r="I58" s="323"/>
      <c r="J58" s="323"/>
      <c r="K58" s="323"/>
      <c r="L58" s="323"/>
      <c r="M58" s="323"/>
      <c r="N58" s="323"/>
      <c r="O58" s="125"/>
      <c r="P58" s="360"/>
      <c r="Q58" s="360"/>
      <c r="R58" s="360"/>
      <c r="S58" s="360"/>
      <c r="T58" s="360"/>
      <c r="U58" s="32"/>
      <c r="V58" s="364"/>
      <c r="W58" s="364"/>
      <c r="X58" s="364"/>
      <c r="Y58" s="364"/>
      <c r="Z58" s="364"/>
      <c r="AA58" s="364"/>
      <c r="AB58" s="364"/>
      <c r="AC58" s="372" t="s">
        <v>997</v>
      </c>
      <c r="AD58" s="372"/>
      <c r="AE58" s="125"/>
      <c r="AF58" s="360"/>
      <c r="AG58" s="360"/>
      <c r="AH58" s="360"/>
      <c r="AI58" s="360"/>
      <c r="AJ58" s="360"/>
      <c r="AK58" s="32"/>
      <c r="AL58" s="364"/>
      <c r="AM58" s="364"/>
      <c r="AN58" s="364"/>
      <c r="AO58" s="364"/>
      <c r="AP58" s="364"/>
      <c r="AQ58" s="364"/>
      <c r="AR58" s="364"/>
      <c r="AS58" s="370" t="s">
        <v>997</v>
      </c>
      <c r="AT58" s="371"/>
      <c r="AU58" s="10"/>
    </row>
    <row r="59" spans="1:47" ht="12.95" customHeight="1">
      <c r="A59" s="342"/>
      <c r="B59" s="343"/>
      <c r="C59" s="343"/>
      <c r="D59" s="343"/>
      <c r="E59" s="343"/>
      <c r="F59" s="343"/>
      <c r="G59" s="343"/>
      <c r="H59" s="324"/>
      <c r="I59" s="324"/>
      <c r="J59" s="324"/>
      <c r="K59" s="324"/>
      <c r="L59" s="324"/>
      <c r="M59" s="324"/>
      <c r="N59" s="324"/>
      <c r="O59" s="21"/>
      <c r="P59" s="16"/>
      <c r="Q59" s="16"/>
      <c r="R59" s="16"/>
      <c r="S59" s="16"/>
      <c r="T59" s="16"/>
      <c r="U59" s="16"/>
      <c r="V59" s="16"/>
      <c r="W59" s="16"/>
      <c r="X59" s="16"/>
      <c r="Y59" s="16"/>
      <c r="Z59" s="16"/>
      <c r="AA59" s="16"/>
      <c r="AB59" s="16"/>
      <c r="AC59" s="16"/>
      <c r="AD59" s="17"/>
      <c r="AE59" s="13"/>
      <c r="AF59" s="14"/>
      <c r="AG59" s="14"/>
      <c r="AH59" s="14"/>
      <c r="AI59" s="14"/>
      <c r="AJ59" s="14"/>
      <c r="AK59" s="14"/>
      <c r="AL59" s="14"/>
      <c r="AM59" s="14"/>
      <c r="AN59" s="14"/>
      <c r="AO59" s="14"/>
      <c r="AP59" s="14"/>
      <c r="AQ59" s="14"/>
      <c r="AR59" s="14"/>
      <c r="AS59" s="14"/>
      <c r="AT59" s="18"/>
      <c r="AU59" s="10"/>
    </row>
    <row r="60" spans="1:47" ht="20.100000000000001" customHeight="1">
      <c r="A60" s="232" t="s">
        <v>648</v>
      </c>
      <c r="B60" s="233"/>
      <c r="C60" s="233"/>
      <c r="D60" s="233"/>
      <c r="E60" s="233"/>
      <c r="F60" s="233"/>
      <c r="G60" s="233"/>
      <c r="H60" s="322">
        <f>SUM(V60:AB62)+SUM(AL60:AR62)</f>
        <v>0</v>
      </c>
      <c r="I60" s="322"/>
      <c r="J60" s="322"/>
      <c r="K60" s="322"/>
      <c r="L60" s="322"/>
      <c r="M60" s="322"/>
      <c r="N60" s="322"/>
      <c r="O60" s="123"/>
      <c r="P60" s="361"/>
      <c r="Q60" s="361"/>
      <c r="R60" s="361"/>
      <c r="S60" s="361"/>
      <c r="T60" s="361"/>
      <c r="U60" s="32"/>
      <c r="V60" s="373"/>
      <c r="W60" s="373"/>
      <c r="X60" s="373"/>
      <c r="Y60" s="373"/>
      <c r="Z60" s="373"/>
      <c r="AA60" s="373"/>
      <c r="AB60" s="373"/>
      <c r="AC60" s="358" t="s">
        <v>997</v>
      </c>
      <c r="AD60" s="358"/>
      <c r="AE60" s="123"/>
      <c r="AF60" s="361"/>
      <c r="AG60" s="361"/>
      <c r="AH60" s="361"/>
      <c r="AI60" s="361"/>
      <c r="AJ60" s="361"/>
      <c r="AK60" s="32"/>
      <c r="AL60" s="373"/>
      <c r="AM60" s="373"/>
      <c r="AN60" s="373"/>
      <c r="AO60" s="373"/>
      <c r="AP60" s="373"/>
      <c r="AQ60" s="373"/>
      <c r="AR60" s="373"/>
      <c r="AS60" s="338" t="s">
        <v>997</v>
      </c>
      <c r="AT60" s="383"/>
      <c r="AU60" s="10"/>
    </row>
    <row r="61" spans="1:47" ht="20.100000000000001" customHeight="1">
      <c r="A61" s="335" t="s">
        <v>107</v>
      </c>
      <c r="B61" s="336"/>
      <c r="C61" s="336"/>
      <c r="D61" s="336"/>
      <c r="E61" s="336"/>
      <c r="F61" s="336"/>
      <c r="G61" s="337"/>
      <c r="H61" s="323"/>
      <c r="I61" s="323"/>
      <c r="J61" s="323"/>
      <c r="K61" s="323"/>
      <c r="L61" s="323"/>
      <c r="M61" s="323"/>
      <c r="N61" s="323"/>
      <c r="O61" s="124"/>
      <c r="P61" s="362"/>
      <c r="Q61" s="362"/>
      <c r="R61" s="362"/>
      <c r="S61" s="362"/>
      <c r="T61" s="362"/>
      <c r="U61" s="32"/>
      <c r="V61" s="364"/>
      <c r="W61" s="364"/>
      <c r="X61" s="364"/>
      <c r="Y61" s="364"/>
      <c r="Z61" s="364"/>
      <c r="AA61" s="364"/>
      <c r="AB61" s="364"/>
      <c r="AC61" s="372" t="s">
        <v>997</v>
      </c>
      <c r="AD61" s="372"/>
      <c r="AE61" s="124"/>
      <c r="AF61" s="362"/>
      <c r="AG61" s="362"/>
      <c r="AH61" s="362"/>
      <c r="AI61" s="362"/>
      <c r="AJ61" s="362"/>
      <c r="AK61" s="32"/>
      <c r="AL61" s="364"/>
      <c r="AM61" s="364"/>
      <c r="AN61" s="364"/>
      <c r="AO61" s="364"/>
      <c r="AP61" s="364"/>
      <c r="AQ61" s="364"/>
      <c r="AR61" s="364"/>
      <c r="AS61" s="370" t="s">
        <v>997</v>
      </c>
      <c r="AT61" s="371"/>
      <c r="AU61" s="10"/>
    </row>
    <row r="62" spans="1:47" ht="20.100000000000001" customHeight="1">
      <c r="A62" s="339"/>
      <c r="B62" s="340"/>
      <c r="C62" s="340"/>
      <c r="D62" s="340"/>
      <c r="E62" s="340"/>
      <c r="F62" s="340"/>
      <c r="G62" s="340"/>
      <c r="H62" s="323"/>
      <c r="I62" s="323"/>
      <c r="J62" s="323"/>
      <c r="K62" s="323"/>
      <c r="L62" s="323"/>
      <c r="M62" s="323"/>
      <c r="N62" s="323"/>
      <c r="O62" s="125"/>
      <c r="P62" s="360"/>
      <c r="Q62" s="360"/>
      <c r="R62" s="360"/>
      <c r="S62" s="360"/>
      <c r="T62" s="360"/>
      <c r="U62" s="32"/>
      <c r="V62" s="364"/>
      <c r="W62" s="364"/>
      <c r="X62" s="364"/>
      <c r="Y62" s="364"/>
      <c r="Z62" s="364"/>
      <c r="AA62" s="364"/>
      <c r="AB62" s="364"/>
      <c r="AC62" s="372" t="s">
        <v>997</v>
      </c>
      <c r="AD62" s="372"/>
      <c r="AE62" s="125"/>
      <c r="AF62" s="360"/>
      <c r="AG62" s="360"/>
      <c r="AH62" s="360"/>
      <c r="AI62" s="360"/>
      <c r="AJ62" s="360"/>
      <c r="AK62" s="32"/>
      <c r="AL62" s="364"/>
      <c r="AM62" s="364"/>
      <c r="AN62" s="364"/>
      <c r="AO62" s="364"/>
      <c r="AP62" s="364"/>
      <c r="AQ62" s="364"/>
      <c r="AR62" s="364"/>
      <c r="AS62" s="370" t="s">
        <v>997</v>
      </c>
      <c r="AT62" s="371"/>
      <c r="AU62" s="10"/>
    </row>
    <row r="63" spans="1:47" ht="12.95" customHeight="1">
      <c r="A63" s="342"/>
      <c r="B63" s="343"/>
      <c r="C63" s="343"/>
      <c r="D63" s="343"/>
      <c r="E63" s="343"/>
      <c r="F63" s="343"/>
      <c r="G63" s="343"/>
      <c r="H63" s="324"/>
      <c r="I63" s="324"/>
      <c r="J63" s="324"/>
      <c r="K63" s="324"/>
      <c r="L63" s="324"/>
      <c r="M63" s="324"/>
      <c r="N63" s="324"/>
      <c r="O63" s="21"/>
      <c r="P63" s="16"/>
      <c r="Q63" s="16"/>
      <c r="R63" s="16"/>
      <c r="S63" s="16"/>
      <c r="T63" s="16"/>
      <c r="U63" s="16"/>
      <c r="V63" s="16"/>
      <c r="W63" s="16"/>
      <c r="X63" s="16"/>
      <c r="Y63" s="16"/>
      <c r="Z63" s="16"/>
      <c r="AA63" s="16"/>
      <c r="AB63" s="16"/>
      <c r="AC63" s="16"/>
      <c r="AD63" s="16"/>
      <c r="AE63" s="13"/>
      <c r="AF63" s="14"/>
      <c r="AG63" s="14"/>
      <c r="AH63" s="14"/>
      <c r="AI63" s="14"/>
      <c r="AJ63" s="14"/>
      <c r="AK63" s="14"/>
      <c r="AL63" s="14"/>
      <c r="AM63" s="14"/>
      <c r="AN63" s="14"/>
      <c r="AO63" s="14"/>
      <c r="AP63" s="14"/>
      <c r="AQ63" s="14"/>
      <c r="AR63" s="14"/>
      <c r="AS63" s="14"/>
      <c r="AT63" s="18"/>
      <c r="AU63" s="10"/>
    </row>
    <row r="64" spans="1:47" ht="20.100000000000001" customHeight="1">
      <c r="A64" s="232" t="s">
        <v>20</v>
      </c>
      <c r="B64" s="233"/>
      <c r="C64" s="233"/>
      <c r="D64" s="233"/>
      <c r="E64" s="233"/>
      <c r="F64" s="233"/>
      <c r="G64" s="233"/>
      <c r="H64" s="322">
        <f>SUM(V64:AB66)+SUM(AL64:AR66)</f>
        <v>0</v>
      </c>
      <c r="I64" s="322"/>
      <c r="J64" s="322"/>
      <c r="K64" s="322"/>
      <c r="L64" s="322"/>
      <c r="M64" s="322"/>
      <c r="N64" s="322"/>
      <c r="O64" s="123"/>
      <c r="P64" s="361"/>
      <c r="Q64" s="361"/>
      <c r="R64" s="361"/>
      <c r="S64" s="361"/>
      <c r="T64" s="361"/>
      <c r="U64" s="32"/>
      <c r="V64" s="373"/>
      <c r="W64" s="373"/>
      <c r="X64" s="373"/>
      <c r="Y64" s="373"/>
      <c r="Z64" s="373"/>
      <c r="AA64" s="373"/>
      <c r="AB64" s="373"/>
      <c r="AC64" s="358" t="s">
        <v>997</v>
      </c>
      <c r="AD64" s="358"/>
      <c r="AE64" s="123"/>
      <c r="AF64" s="361"/>
      <c r="AG64" s="361"/>
      <c r="AH64" s="361"/>
      <c r="AI64" s="361"/>
      <c r="AJ64" s="361"/>
      <c r="AK64" s="32"/>
      <c r="AL64" s="373"/>
      <c r="AM64" s="373"/>
      <c r="AN64" s="373"/>
      <c r="AO64" s="373"/>
      <c r="AP64" s="373"/>
      <c r="AQ64" s="373"/>
      <c r="AR64" s="373"/>
      <c r="AS64" s="338" t="s">
        <v>997</v>
      </c>
      <c r="AT64" s="383"/>
      <c r="AU64" s="10"/>
    </row>
    <row r="65" spans="1:47" ht="20.100000000000001" customHeight="1">
      <c r="A65" s="335" t="s">
        <v>21</v>
      </c>
      <c r="B65" s="336"/>
      <c r="C65" s="336"/>
      <c r="D65" s="336"/>
      <c r="E65" s="336"/>
      <c r="F65" s="336"/>
      <c r="G65" s="337"/>
      <c r="H65" s="323"/>
      <c r="I65" s="323"/>
      <c r="J65" s="323"/>
      <c r="K65" s="323"/>
      <c r="L65" s="323"/>
      <c r="M65" s="323"/>
      <c r="N65" s="323"/>
      <c r="O65" s="124"/>
      <c r="P65" s="362"/>
      <c r="Q65" s="362"/>
      <c r="R65" s="362"/>
      <c r="S65" s="362"/>
      <c r="T65" s="362"/>
      <c r="U65" s="32"/>
      <c r="V65" s="364"/>
      <c r="W65" s="364"/>
      <c r="X65" s="364"/>
      <c r="Y65" s="364"/>
      <c r="Z65" s="364"/>
      <c r="AA65" s="364"/>
      <c r="AB65" s="364"/>
      <c r="AC65" s="372" t="s">
        <v>997</v>
      </c>
      <c r="AD65" s="372"/>
      <c r="AE65" s="124"/>
      <c r="AF65" s="362"/>
      <c r="AG65" s="362"/>
      <c r="AH65" s="362"/>
      <c r="AI65" s="362"/>
      <c r="AJ65" s="362"/>
      <c r="AK65" s="32"/>
      <c r="AL65" s="364"/>
      <c r="AM65" s="364"/>
      <c r="AN65" s="364"/>
      <c r="AO65" s="364"/>
      <c r="AP65" s="364"/>
      <c r="AQ65" s="364"/>
      <c r="AR65" s="364"/>
      <c r="AS65" s="370" t="s">
        <v>997</v>
      </c>
      <c r="AT65" s="371"/>
      <c r="AU65" s="10"/>
    </row>
    <row r="66" spans="1:47" ht="20.100000000000001" customHeight="1">
      <c r="A66" s="339"/>
      <c r="B66" s="340"/>
      <c r="C66" s="340"/>
      <c r="D66" s="340"/>
      <c r="E66" s="340"/>
      <c r="F66" s="340"/>
      <c r="G66" s="340"/>
      <c r="H66" s="323"/>
      <c r="I66" s="323"/>
      <c r="J66" s="323"/>
      <c r="K66" s="323"/>
      <c r="L66" s="323"/>
      <c r="M66" s="323"/>
      <c r="N66" s="323"/>
      <c r="O66" s="125"/>
      <c r="P66" s="360"/>
      <c r="Q66" s="360"/>
      <c r="R66" s="360"/>
      <c r="S66" s="360"/>
      <c r="T66" s="360"/>
      <c r="U66" s="32"/>
      <c r="V66" s="364"/>
      <c r="W66" s="364"/>
      <c r="X66" s="364"/>
      <c r="Y66" s="364"/>
      <c r="Z66" s="364"/>
      <c r="AA66" s="364"/>
      <c r="AB66" s="364"/>
      <c r="AC66" s="372" t="s">
        <v>997</v>
      </c>
      <c r="AD66" s="372"/>
      <c r="AE66" s="125"/>
      <c r="AF66" s="360"/>
      <c r="AG66" s="360"/>
      <c r="AH66" s="360"/>
      <c r="AI66" s="360"/>
      <c r="AJ66" s="360"/>
      <c r="AK66" s="32"/>
      <c r="AL66" s="364"/>
      <c r="AM66" s="364"/>
      <c r="AN66" s="364"/>
      <c r="AO66" s="364"/>
      <c r="AP66" s="364"/>
      <c r="AQ66" s="364"/>
      <c r="AR66" s="364"/>
      <c r="AS66" s="370" t="s">
        <v>997</v>
      </c>
      <c r="AT66" s="371"/>
      <c r="AU66" s="10"/>
    </row>
    <row r="67" spans="1:47" ht="12.95" customHeight="1">
      <c r="A67" s="342"/>
      <c r="B67" s="343"/>
      <c r="C67" s="343"/>
      <c r="D67" s="343"/>
      <c r="E67" s="343"/>
      <c r="F67" s="343"/>
      <c r="G67" s="343"/>
      <c r="H67" s="324"/>
      <c r="I67" s="324"/>
      <c r="J67" s="324"/>
      <c r="K67" s="324"/>
      <c r="L67" s="324"/>
      <c r="M67" s="324"/>
      <c r="N67" s="324"/>
      <c r="O67" s="21"/>
      <c r="P67" s="16"/>
      <c r="Q67" s="16"/>
      <c r="R67" s="16"/>
      <c r="S67" s="16"/>
      <c r="T67" s="16"/>
      <c r="U67" s="16"/>
      <c r="V67" s="16"/>
      <c r="W67" s="16"/>
      <c r="X67" s="16"/>
      <c r="Y67" s="16"/>
      <c r="Z67" s="16"/>
      <c r="AA67" s="16"/>
      <c r="AB67" s="16"/>
      <c r="AC67" s="16"/>
      <c r="AD67" s="16"/>
      <c r="AE67" s="13"/>
      <c r="AF67" s="14"/>
      <c r="AG67" s="14"/>
      <c r="AH67" s="14"/>
      <c r="AI67" s="14"/>
      <c r="AJ67" s="14"/>
      <c r="AK67" s="14"/>
      <c r="AL67" s="14"/>
      <c r="AM67" s="14"/>
      <c r="AN67" s="14"/>
      <c r="AO67" s="14"/>
      <c r="AP67" s="14"/>
      <c r="AQ67" s="14"/>
      <c r="AR67" s="14"/>
      <c r="AS67" s="14"/>
      <c r="AT67" s="18"/>
      <c r="AU67" s="10"/>
    </row>
    <row r="68" spans="1:47" ht="20.100000000000001" customHeight="1">
      <c r="A68" s="232" t="s">
        <v>22</v>
      </c>
      <c r="B68" s="233"/>
      <c r="C68" s="233"/>
      <c r="D68" s="233"/>
      <c r="E68" s="233"/>
      <c r="F68" s="233"/>
      <c r="G68" s="233"/>
      <c r="H68" s="322">
        <f>SUM(V68:AB70)+SUM(AL68:AR70)</f>
        <v>0</v>
      </c>
      <c r="I68" s="322"/>
      <c r="J68" s="322"/>
      <c r="K68" s="322"/>
      <c r="L68" s="322"/>
      <c r="M68" s="322"/>
      <c r="N68" s="322"/>
      <c r="O68" s="123"/>
      <c r="P68" s="361"/>
      <c r="Q68" s="361"/>
      <c r="R68" s="361"/>
      <c r="S68" s="361"/>
      <c r="T68" s="361"/>
      <c r="U68" s="57"/>
      <c r="V68" s="367"/>
      <c r="W68" s="367"/>
      <c r="X68" s="367"/>
      <c r="Y68" s="367"/>
      <c r="Z68" s="367"/>
      <c r="AA68" s="367"/>
      <c r="AB68" s="367"/>
      <c r="AC68" s="374" t="s">
        <v>997</v>
      </c>
      <c r="AD68" s="374"/>
      <c r="AE68" s="123"/>
      <c r="AF68" s="361"/>
      <c r="AG68" s="361"/>
      <c r="AH68" s="361"/>
      <c r="AI68" s="361"/>
      <c r="AJ68" s="361"/>
      <c r="AK68" s="57"/>
      <c r="AL68" s="367"/>
      <c r="AM68" s="367"/>
      <c r="AN68" s="367"/>
      <c r="AO68" s="367"/>
      <c r="AP68" s="367"/>
      <c r="AQ68" s="367"/>
      <c r="AR68" s="367"/>
      <c r="AS68" s="368" t="s">
        <v>997</v>
      </c>
      <c r="AT68" s="369"/>
      <c r="AU68" s="10"/>
    </row>
    <row r="69" spans="1:47" ht="20.100000000000001" customHeight="1">
      <c r="A69" s="335" t="s">
        <v>23</v>
      </c>
      <c r="B69" s="336"/>
      <c r="C69" s="336"/>
      <c r="D69" s="336"/>
      <c r="E69" s="336"/>
      <c r="F69" s="336"/>
      <c r="G69" s="337"/>
      <c r="H69" s="323"/>
      <c r="I69" s="323"/>
      <c r="J69" s="323"/>
      <c r="K69" s="323"/>
      <c r="L69" s="323"/>
      <c r="M69" s="323"/>
      <c r="N69" s="323"/>
      <c r="O69" s="124"/>
      <c r="P69" s="362"/>
      <c r="Q69" s="362"/>
      <c r="R69" s="362"/>
      <c r="S69" s="362"/>
      <c r="T69" s="362"/>
      <c r="U69" s="32"/>
      <c r="V69" s="364"/>
      <c r="W69" s="364"/>
      <c r="X69" s="364"/>
      <c r="Y69" s="364"/>
      <c r="Z69" s="364"/>
      <c r="AA69" s="364"/>
      <c r="AB69" s="364"/>
      <c r="AC69" s="372" t="s">
        <v>997</v>
      </c>
      <c r="AD69" s="372"/>
      <c r="AE69" s="124"/>
      <c r="AF69" s="362"/>
      <c r="AG69" s="362"/>
      <c r="AH69" s="362"/>
      <c r="AI69" s="362"/>
      <c r="AJ69" s="362"/>
      <c r="AK69" s="32"/>
      <c r="AL69" s="364"/>
      <c r="AM69" s="364"/>
      <c r="AN69" s="364"/>
      <c r="AO69" s="364"/>
      <c r="AP69" s="364"/>
      <c r="AQ69" s="364"/>
      <c r="AR69" s="364"/>
      <c r="AS69" s="370" t="s">
        <v>997</v>
      </c>
      <c r="AT69" s="371"/>
      <c r="AU69" s="10"/>
    </row>
    <row r="70" spans="1:47" ht="20.100000000000001" customHeight="1">
      <c r="A70" s="339"/>
      <c r="B70" s="340"/>
      <c r="C70" s="340"/>
      <c r="D70" s="340"/>
      <c r="E70" s="340"/>
      <c r="F70" s="340"/>
      <c r="G70" s="340"/>
      <c r="H70" s="323"/>
      <c r="I70" s="323"/>
      <c r="J70" s="323"/>
      <c r="K70" s="323"/>
      <c r="L70" s="323"/>
      <c r="M70" s="323"/>
      <c r="N70" s="323"/>
      <c r="O70" s="125"/>
      <c r="P70" s="360"/>
      <c r="Q70" s="360"/>
      <c r="R70" s="360"/>
      <c r="S70" s="360"/>
      <c r="T70" s="360"/>
      <c r="U70" s="32"/>
      <c r="V70" s="364"/>
      <c r="W70" s="364"/>
      <c r="X70" s="364"/>
      <c r="Y70" s="364"/>
      <c r="Z70" s="364"/>
      <c r="AA70" s="364"/>
      <c r="AB70" s="364"/>
      <c r="AC70" s="372" t="s">
        <v>997</v>
      </c>
      <c r="AD70" s="372"/>
      <c r="AE70" s="125"/>
      <c r="AF70" s="360"/>
      <c r="AG70" s="360"/>
      <c r="AH70" s="360"/>
      <c r="AI70" s="360"/>
      <c r="AJ70" s="360"/>
      <c r="AK70" s="32"/>
      <c r="AL70" s="364"/>
      <c r="AM70" s="364"/>
      <c r="AN70" s="364"/>
      <c r="AO70" s="364"/>
      <c r="AP70" s="364"/>
      <c r="AQ70" s="364"/>
      <c r="AR70" s="364"/>
      <c r="AS70" s="370" t="s">
        <v>997</v>
      </c>
      <c r="AT70" s="371"/>
      <c r="AU70" s="10"/>
    </row>
    <row r="71" spans="1:47" ht="12.95" customHeight="1">
      <c r="A71" s="342"/>
      <c r="B71" s="343"/>
      <c r="C71" s="343"/>
      <c r="D71" s="343"/>
      <c r="E71" s="343"/>
      <c r="F71" s="343"/>
      <c r="G71" s="343"/>
      <c r="H71" s="324"/>
      <c r="I71" s="324"/>
      <c r="J71" s="324"/>
      <c r="K71" s="324"/>
      <c r="L71" s="324"/>
      <c r="M71" s="324"/>
      <c r="N71" s="324"/>
      <c r="O71" s="21"/>
      <c r="P71" s="16"/>
      <c r="Q71" s="16"/>
      <c r="R71" s="16"/>
      <c r="S71" s="16"/>
      <c r="T71" s="16"/>
      <c r="U71" s="16"/>
      <c r="V71" s="16"/>
      <c r="W71" s="16"/>
      <c r="X71" s="16"/>
      <c r="Y71" s="16"/>
      <c r="Z71" s="16"/>
      <c r="AA71" s="16"/>
      <c r="AB71" s="16"/>
      <c r="AC71" s="16"/>
      <c r="AD71" s="16"/>
      <c r="AE71" s="13"/>
      <c r="AF71" s="14"/>
      <c r="AG71" s="14"/>
      <c r="AH71" s="14"/>
      <c r="AI71" s="14"/>
      <c r="AJ71" s="14"/>
      <c r="AK71" s="14"/>
      <c r="AL71" s="14"/>
      <c r="AM71" s="14"/>
      <c r="AN71" s="14"/>
      <c r="AO71" s="14"/>
      <c r="AP71" s="14"/>
      <c r="AQ71" s="14"/>
      <c r="AR71" s="14"/>
      <c r="AS71" s="14"/>
      <c r="AT71" s="18"/>
      <c r="AU71" s="10"/>
    </row>
    <row r="72" spans="1:47" ht="20.100000000000001" customHeight="1">
      <c r="A72" s="232" t="s">
        <v>24</v>
      </c>
      <c r="B72" s="233"/>
      <c r="C72" s="233"/>
      <c r="D72" s="233"/>
      <c r="E72" s="233"/>
      <c r="F72" s="233"/>
      <c r="G72" s="233"/>
      <c r="H72" s="322">
        <f>SUM(V72:AB75)+SUM(AL72:AR75)</f>
        <v>0</v>
      </c>
      <c r="I72" s="322"/>
      <c r="J72" s="322"/>
      <c r="K72" s="322"/>
      <c r="L72" s="322"/>
      <c r="M72" s="322"/>
      <c r="N72" s="322"/>
      <c r="O72" s="123"/>
      <c r="P72" s="361"/>
      <c r="Q72" s="361"/>
      <c r="R72" s="361"/>
      <c r="S72" s="361"/>
      <c r="T72" s="361"/>
      <c r="U72" s="57"/>
      <c r="V72" s="367"/>
      <c r="W72" s="367"/>
      <c r="X72" s="367"/>
      <c r="Y72" s="367"/>
      <c r="Z72" s="367"/>
      <c r="AA72" s="367"/>
      <c r="AB72" s="367"/>
      <c r="AC72" s="374" t="s">
        <v>997</v>
      </c>
      <c r="AD72" s="374"/>
      <c r="AE72" s="123"/>
      <c r="AF72" s="361"/>
      <c r="AG72" s="361"/>
      <c r="AH72" s="361"/>
      <c r="AI72" s="361"/>
      <c r="AJ72" s="361"/>
      <c r="AK72" s="57"/>
      <c r="AL72" s="367"/>
      <c r="AM72" s="367"/>
      <c r="AN72" s="367"/>
      <c r="AO72" s="367"/>
      <c r="AP72" s="367"/>
      <c r="AQ72" s="367"/>
      <c r="AR72" s="367"/>
      <c r="AS72" s="368" t="s">
        <v>997</v>
      </c>
      <c r="AT72" s="369"/>
      <c r="AU72" s="10"/>
    </row>
    <row r="73" spans="1:47" ht="19.5" customHeight="1">
      <c r="A73" s="335" t="s">
        <v>25</v>
      </c>
      <c r="B73" s="336"/>
      <c r="C73" s="336"/>
      <c r="D73" s="336"/>
      <c r="E73" s="336"/>
      <c r="F73" s="336"/>
      <c r="G73" s="337"/>
      <c r="H73" s="323"/>
      <c r="I73" s="323"/>
      <c r="J73" s="323"/>
      <c r="K73" s="323"/>
      <c r="L73" s="323"/>
      <c r="M73" s="323"/>
      <c r="N73" s="323"/>
      <c r="O73" s="124"/>
      <c r="P73" s="362"/>
      <c r="Q73" s="362"/>
      <c r="R73" s="362"/>
      <c r="S73" s="362"/>
      <c r="T73" s="362"/>
      <c r="U73" s="32"/>
      <c r="V73" s="364"/>
      <c r="W73" s="364"/>
      <c r="X73" s="364"/>
      <c r="Y73" s="364"/>
      <c r="Z73" s="364"/>
      <c r="AA73" s="364"/>
      <c r="AB73" s="364"/>
      <c r="AC73" s="372" t="s">
        <v>997</v>
      </c>
      <c r="AD73" s="372"/>
      <c r="AE73" s="124"/>
      <c r="AF73" s="362"/>
      <c r="AG73" s="362"/>
      <c r="AH73" s="362"/>
      <c r="AI73" s="362"/>
      <c r="AJ73" s="362"/>
      <c r="AK73" s="32"/>
      <c r="AL73" s="364"/>
      <c r="AM73" s="364"/>
      <c r="AN73" s="364"/>
      <c r="AO73" s="364"/>
      <c r="AP73" s="364"/>
      <c r="AQ73" s="364"/>
      <c r="AR73" s="364"/>
      <c r="AS73" s="370" t="s">
        <v>997</v>
      </c>
      <c r="AT73" s="371"/>
      <c r="AU73" s="10"/>
    </row>
    <row r="74" spans="1:47" ht="19.5" customHeight="1">
      <c r="A74" s="339"/>
      <c r="B74" s="340"/>
      <c r="C74" s="340"/>
      <c r="D74" s="340"/>
      <c r="E74" s="340"/>
      <c r="F74" s="340"/>
      <c r="G74" s="341"/>
      <c r="H74" s="323"/>
      <c r="I74" s="323"/>
      <c r="J74" s="323"/>
      <c r="K74" s="323"/>
      <c r="L74" s="323"/>
      <c r="M74" s="323"/>
      <c r="N74" s="323"/>
      <c r="O74" s="125"/>
      <c r="P74" s="360"/>
      <c r="Q74" s="360"/>
      <c r="R74" s="360"/>
      <c r="S74" s="360"/>
      <c r="T74" s="360"/>
      <c r="U74" s="32"/>
      <c r="V74" s="364"/>
      <c r="W74" s="364"/>
      <c r="X74" s="364"/>
      <c r="Y74" s="364"/>
      <c r="Z74" s="364"/>
      <c r="AA74" s="364"/>
      <c r="AB74" s="364"/>
      <c r="AC74" s="372" t="s">
        <v>997</v>
      </c>
      <c r="AD74" s="372"/>
      <c r="AE74" s="125"/>
      <c r="AF74" s="360"/>
      <c r="AG74" s="360"/>
      <c r="AH74" s="360"/>
      <c r="AI74" s="360"/>
      <c r="AJ74" s="360"/>
      <c r="AK74" s="32"/>
      <c r="AL74" s="364"/>
      <c r="AM74" s="364"/>
      <c r="AN74" s="364"/>
      <c r="AO74" s="364"/>
      <c r="AP74" s="364"/>
      <c r="AQ74" s="364"/>
      <c r="AR74" s="364"/>
      <c r="AS74" s="370" t="s">
        <v>997</v>
      </c>
      <c r="AT74" s="371"/>
      <c r="AU74" s="10"/>
    </row>
    <row r="75" spans="1:47" ht="20.100000000000001" customHeight="1">
      <c r="A75" s="339"/>
      <c r="B75" s="340"/>
      <c r="C75" s="340"/>
      <c r="D75" s="340"/>
      <c r="E75" s="340"/>
      <c r="F75" s="340"/>
      <c r="G75" s="341"/>
      <c r="H75" s="323"/>
      <c r="I75" s="323"/>
      <c r="J75" s="323"/>
      <c r="K75" s="323"/>
      <c r="L75" s="323"/>
      <c r="M75" s="323"/>
      <c r="N75" s="323"/>
      <c r="O75" s="125"/>
      <c r="P75" s="360"/>
      <c r="Q75" s="360"/>
      <c r="R75" s="360"/>
      <c r="S75" s="360"/>
      <c r="T75" s="360"/>
      <c r="U75" s="32"/>
      <c r="V75" s="364"/>
      <c r="W75" s="364"/>
      <c r="X75" s="364"/>
      <c r="Y75" s="364"/>
      <c r="Z75" s="364"/>
      <c r="AA75" s="364"/>
      <c r="AB75" s="364"/>
      <c r="AC75" s="372" t="s">
        <v>997</v>
      </c>
      <c r="AD75" s="372"/>
      <c r="AE75" s="125"/>
      <c r="AF75" s="360"/>
      <c r="AG75" s="360"/>
      <c r="AH75" s="360"/>
      <c r="AI75" s="360"/>
      <c r="AJ75" s="360"/>
      <c r="AK75" s="32"/>
      <c r="AL75" s="364"/>
      <c r="AM75" s="364"/>
      <c r="AN75" s="364"/>
      <c r="AO75" s="364"/>
      <c r="AP75" s="364"/>
      <c r="AQ75" s="364"/>
      <c r="AR75" s="364"/>
      <c r="AS75" s="370" t="s">
        <v>997</v>
      </c>
      <c r="AT75" s="371"/>
      <c r="AU75" s="10"/>
    </row>
    <row r="76" spans="1:47" ht="12.95" customHeight="1">
      <c r="A76" s="342"/>
      <c r="B76" s="343"/>
      <c r="C76" s="343"/>
      <c r="D76" s="343"/>
      <c r="E76" s="343"/>
      <c r="F76" s="343"/>
      <c r="G76" s="344"/>
      <c r="H76" s="324"/>
      <c r="I76" s="324"/>
      <c r="J76" s="324"/>
      <c r="K76" s="324"/>
      <c r="L76" s="324"/>
      <c r="M76" s="324"/>
      <c r="N76" s="324"/>
      <c r="O76" s="21"/>
      <c r="P76" s="16"/>
      <c r="Q76" s="16"/>
      <c r="R76" s="16"/>
      <c r="S76" s="16"/>
      <c r="T76" s="16"/>
      <c r="U76" s="16"/>
      <c r="V76" s="16"/>
      <c r="W76" s="16"/>
      <c r="X76" s="16"/>
      <c r="Y76" s="16"/>
      <c r="Z76" s="16"/>
      <c r="AA76" s="16"/>
      <c r="AB76" s="16"/>
      <c r="AC76" s="16"/>
      <c r="AD76" s="16"/>
      <c r="AE76" s="13"/>
      <c r="AF76" s="14"/>
      <c r="AG76" s="14"/>
      <c r="AH76" s="14"/>
      <c r="AI76" s="14"/>
      <c r="AJ76" s="14"/>
      <c r="AK76" s="14"/>
      <c r="AL76" s="14"/>
      <c r="AM76" s="14"/>
      <c r="AN76" s="14"/>
      <c r="AO76" s="14"/>
      <c r="AP76" s="14"/>
      <c r="AQ76" s="14"/>
      <c r="AR76" s="14"/>
      <c r="AS76" s="14"/>
      <c r="AT76" s="18"/>
      <c r="AU76" s="10"/>
    </row>
    <row r="77" spans="1:47" ht="20.100000000000001" customHeight="1">
      <c r="A77" s="232" t="s">
        <v>26</v>
      </c>
      <c r="B77" s="233"/>
      <c r="C77" s="233"/>
      <c r="D77" s="233"/>
      <c r="E77" s="233"/>
      <c r="F77" s="233"/>
      <c r="G77" s="233"/>
      <c r="H77" s="322">
        <f>W83+AM83</f>
        <v>0</v>
      </c>
      <c r="I77" s="322"/>
      <c r="J77" s="322"/>
      <c r="K77" s="322"/>
      <c r="L77" s="322"/>
      <c r="M77" s="322"/>
      <c r="N77" s="322"/>
      <c r="O77" s="3"/>
      <c r="P77" s="233" t="s">
        <v>28</v>
      </c>
      <c r="Q77" s="233"/>
      <c r="R77" s="233"/>
      <c r="S77" s="233"/>
      <c r="T77" s="233"/>
      <c r="U77" s="233"/>
      <c r="V77" s="4"/>
      <c r="W77" s="4"/>
      <c r="X77" s="4"/>
      <c r="Y77" s="4"/>
      <c r="Z77" s="4"/>
      <c r="AA77" s="4"/>
      <c r="AB77" s="4"/>
      <c r="AC77" s="4"/>
      <c r="AD77" s="30"/>
      <c r="AE77" s="4"/>
      <c r="AF77" s="233" t="s">
        <v>28</v>
      </c>
      <c r="AG77" s="233"/>
      <c r="AH77" s="233"/>
      <c r="AI77" s="233"/>
      <c r="AJ77" s="233"/>
      <c r="AK77" s="233"/>
      <c r="AL77" s="4"/>
      <c r="AM77" s="4"/>
      <c r="AN77" s="4"/>
      <c r="AO77" s="4"/>
      <c r="AP77" s="4"/>
      <c r="AQ77" s="4"/>
      <c r="AR77" s="4"/>
      <c r="AS77" s="4"/>
      <c r="AT77" s="30"/>
      <c r="AU77" s="10"/>
    </row>
    <row r="78" spans="1:47" ht="20.100000000000001" customHeight="1">
      <c r="A78" s="335" t="s">
        <v>27</v>
      </c>
      <c r="B78" s="336"/>
      <c r="C78" s="336"/>
      <c r="D78" s="336"/>
      <c r="E78" s="336"/>
      <c r="F78" s="336"/>
      <c r="G78" s="337"/>
      <c r="H78" s="323"/>
      <c r="I78" s="323"/>
      <c r="J78" s="323"/>
      <c r="K78" s="323"/>
      <c r="L78" s="323"/>
      <c r="M78" s="323"/>
      <c r="N78" s="323"/>
      <c r="O78" s="8"/>
      <c r="P78" s="28" t="s">
        <v>12</v>
      </c>
      <c r="Q78" s="319" t="s">
        <v>29</v>
      </c>
      <c r="R78" s="319"/>
      <c r="S78" s="319"/>
      <c r="T78" s="319"/>
      <c r="U78" s="319"/>
      <c r="V78" s="9"/>
      <c r="W78" s="314"/>
      <c r="X78" s="314"/>
      <c r="Y78" s="314"/>
      <c r="Z78" s="314"/>
      <c r="AA78" s="314"/>
      <c r="AB78" s="314"/>
      <c r="AC78" s="319" t="s">
        <v>997</v>
      </c>
      <c r="AD78" s="320"/>
      <c r="AE78" s="9"/>
      <c r="AF78" s="28" t="s">
        <v>12</v>
      </c>
      <c r="AG78" s="319" t="s">
        <v>29</v>
      </c>
      <c r="AH78" s="319"/>
      <c r="AI78" s="319"/>
      <c r="AJ78" s="319"/>
      <c r="AK78" s="319"/>
      <c r="AL78" s="9"/>
      <c r="AM78" s="314"/>
      <c r="AN78" s="314"/>
      <c r="AO78" s="314"/>
      <c r="AP78" s="314"/>
      <c r="AQ78" s="314"/>
      <c r="AR78" s="314"/>
      <c r="AS78" s="319" t="s">
        <v>997</v>
      </c>
      <c r="AT78" s="320"/>
      <c r="AU78" s="10"/>
    </row>
    <row r="79" spans="1:47" ht="20.100000000000001" customHeight="1">
      <c r="A79" s="339"/>
      <c r="B79" s="340"/>
      <c r="C79" s="340"/>
      <c r="D79" s="340"/>
      <c r="E79" s="340"/>
      <c r="F79" s="340"/>
      <c r="G79" s="341"/>
      <c r="H79" s="323"/>
      <c r="I79" s="323"/>
      <c r="J79" s="323"/>
      <c r="K79" s="323"/>
      <c r="L79" s="323"/>
      <c r="M79" s="323"/>
      <c r="N79" s="323"/>
      <c r="O79" s="8"/>
      <c r="P79" s="27" t="s">
        <v>12</v>
      </c>
      <c r="Q79" s="317" t="s">
        <v>30</v>
      </c>
      <c r="R79" s="317"/>
      <c r="S79" s="317"/>
      <c r="T79" s="317"/>
      <c r="U79" s="317"/>
      <c r="V79" s="9"/>
      <c r="W79" s="316"/>
      <c r="X79" s="316"/>
      <c r="Y79" s="316"/>
      <c r="Z79" s="316"/>
      <c r="AA79" s="316"/>
      <c r="AB79" s="316"/>
      <c r="AC79" s="317" t="s">
        <v>997</v>
      </c>
      <c r="AD79" s="318"/>
      <c r="AE79" s="9"/>
      <c r="AF79" s="27" t="s">
        <v>12</v>
      </c>
      <c r="AG79" s="317" t="s">
        <v>30</v>
      </c>
      <c r="AH79" s="317"/>
      <c r="AI79" s="317"/>
      <c r="AJ79" s="317"/>
      <c r="AK79" s="317"/>
      <c r="AL79" s="9"/>
      <c r="AM79" s="316"/>
      <c r="AN79" s="316"/>
      <c r="AO79" s="316"/>
      <c r="AP79" s="316"/>
      <c r="AQ79" s="316"/>
      <c r="AR79" s="316"/>
      <c r="AS79" s="317" t="s">
        <v>997</v>
      </c>
      <c r="AT79" s="318"/>
      <c r="AU79" s="10"/>
    </row>
    <row r="80" spans="1:47" ht="20.100000000000001" customHeight="1">
      <c r="A80" s="339"/>
      <c r="B80" s="340"/>
      <c r="C80" s="340"/>
      <c r="D80" s="340"/>
      <c r="E80" s="340"/>
      <c r="F80" s="340"/>
      <c r="G80" s="341"/>
      <c r="H80" s="323"/>
      <c r="I80" s="323"/>
      <c r="J80" s="323"/>
      <c r="K80" s="323"/>
      <c r="L80" s="323"/>
      <c r="M80" s="323"/>
      <c r="N80" s="323"/>
      <c r="O80" s="8"/>
      <c r="P80" s="27" t="s">
        <v>12</v>
      </c>
      <c r="Q80" s="317" t="s">
        <v>31</v>
      </c>
      <c r="R80" s="317"/>
      <c r="S80" s="317"/>
      <c r="T80" s="317"/>
      <c r="U80" s="317"/>
      <c r="V80" s="9"/>
      <c r="W80" s="316"/>
      <c r="X80" s="316"/>
      <c r="Y80" s="316"/>
      <c r="Z80" s="316"/>
      <c r="AA80" s="316"/>
      <c r="AB80" s="316"/>
      <c r="AC80" s="317" t="s">
        <v>997</v>
      </c>
      <c r="AD80" s="318"/>
      <c r="AE80" s="9"/>
      <c r="AF80" s="27" t="s">
        <v>12</v>
      </c>
      <c r="AG80" s="317" t="s">
        <v>31</v>
      </c>
      <c r="AH80" s="317"/>
      <c r="AI80" s="317"/>
      <c r="AJ80" s="317"/>
      <c r="AK80" s="317"/>
      <c r="AL80" s="9"/>
      <c r="AM80" s="316"/>
      <c r="AN80" s="316"/>
      <c r="AO80" s="316"/>
      <c r="AP80" s="316"/>
      <c r="AQ80" s="316"/>
      <c r="AR80" s="316"/>
      <c r="AS80" s="317" t="s">
        <v>997</v>
      </c>
      <c r="AT80" s="318"/>
      <c r="AU80" s="10"/>
    </row>
    <row r="81" spans="1:47" ht="20.100000000000001" customHeight="1">
      <c r="A81" s="339"/>
      <c r="B81" s="340"/>
      <c r="C81" s="340"/>
      <c r="D81" s="340"/>
      <c r="E81" s="340"/>
      <c r="F81" s="340"/>
      <c r="G81" s="341"/>
      <c r="H81" s="323"/>
      <c r="I81" s="323"/>
      <c r="J81" s="323"/>
      <c r="K81" s="323"/>
      <c r="L81" s="323"/>
      <c r="M81" s="323"/>
      <c r="N81" s="323"/>
      <c r="O81" s="8"/>
      <c r="P81" s="27" t="s">
        <v>11</v>
      </c>
      <c r="Q81" s="317"/>
      <c r="R81" s="317"/>
      <c r="S81" s="317"/>
      <c r="T81" s="317"/>
      <c r="U81" s="317"/>
      <c r="V81" s="9"/>
      <c r="W81" s="316"/>
      <c r="X81" s="316"/>
      <c r="Y81" s="316"/>
      <c r="Z81" s="316"/>
      <c r="AA81" s="316"/>
      <c r="AB81" s="316"/>
      <c r="AC81" s="317" t="s">
        <v>997</v>
      </c>
      <c r="AD81" s="318"/>
      <c r="AE81" s="9"/>
      <c r="AF81" s="27" t="s">
        <v>11</v>
      </c>
      <c r="AG81" s="317"/>
      <c r="AH81" s="317"/>
      <c r="AI81" s="317"/>
      <c r="AJ81" s="317"/>
      <c r="AK81" s="317"/>
      <c r="AL81" s="9"/>
      <c r="AM81" s="316"/>
      <c r="AN81" s="316"/>
      <c r="AO81" s="316"/>
      <c r="AP81" s="316"/>
      <c r="AQ81" s="316"/>
      <c r="AR81" s="316"/>
      <c r="AS81" s="317" t="s">
        <v>997</v>
      </c>
      <c r="AT81" s="318"/>
      <c r="AU81" s="10"/>
    </row>
    <row r="82" spans="1:47" ht="20.100000000000001" customHeight="1">
      <c r="A82" s="339"/>
      <c r="B82" s="340"/>
      <c r="C82" s="340"/>
      <c r="D82" s="340"/>
      <c r="E82" s="340"/>
      <c r="F82" s="340"/>
      <c r="G82" s="341"/>
      <c r="H82" s="323"/>
      <c r="I82" s="323"/>
      <c r="J82" s="323"/>
      <c r="K82" s="323"/>
      <c r="L82" s="323"/>
      <c r="M82" s="323"/>
      <c r="N82" s="323"/>
      <c r="O82" s="8"/>
      <c r="P82" s="27" t="s">
        <v>12</v>
      </c>
      <c r="Q82" s="317"/>
      <c r="R82" s="317"/>
      <c r="S82" s="317"/>
      <c r="T82" s="317"/>
      <c r="U82" s="317"/>
      <c r="V82" s="9"/>
      <c r="W82" s="316"/>
      <c r="X82" s="316"/>
      <c r="Y82" s="316"/>
      <c r="Z82" s="316"/>
      <c r="AA82" s="316"/>
      <c r="AB82" s="316"/>
      <c r="AC82" s="317" t="s">
        <v>997</v>
      </c>
      <c r="AD82" s="318"/>
      <c r="AE82" s="9"/>
      <c r="AF82" s="27" t="s">
        <v>12</v>
      </c>
      <c r="AG82" s="317"/>
      <c r="AH82" s="317"/>
      <c r="AI82" s="317"/>
      <c r="AJ82" s="317"/>
      <c r="AK82" s="317"/>
      <c r="AL82" s="9"/>
      <c r="AM82" s="316"/>
      <c r="AN82" s="316"/>
      <c r="AO82" s="316"/>
      <c r="AP82" s="316"/>
      <c r="AQ82" s="316"/>
      <c r="AR82" s="316"/>
      <c r="AS82" s="317" t="s">
        <v>997</v>
      </c>
      <c r="AT82" s="318"/>
      <c r="AU82" s="10"/>
    </row>
    <row r="83" spans="1:47" ht="20.100000000000001" customHeight="1">
      <c r="A83" s="339"/>
      <c r="B83" s="340"/>
      <c r="C83" s="340"/>
      <c r="D83" s="340"/>
      <c r="E83" s="340"/>
      <c r="F83" s="340"/>
      <c r="G83" s="341"/>
      <c r="H83" s="323"/>
      <c r="I83" s="323"/>
      <c r="J83" s="323"/>
      <c r="K83" s="323"/>
      <c r="L83" s="323"/>
      <c r="M83" s="323"/>
      <c r="N83" s="323"/>
      <c r="O83" s="8"/>
      <c r="P83" s="365" t="s">
        <v>94</v>
      </c>
      <c r="Q83" s="365"/>
      <c r="R83" s="365"/>
      <c r="S83" s="365"/>
      <c r="T83" s="365"/>
      <c r="U83" s="365"/>
      <c r="V83" s="10"/>
      <c r="W83" s="366">
        <f>SUM(W78:AB82)</f>
        <v>0</v>
      </c>
      <c r="X83" s="366"/>
      <c r="Y83" s="366"/>
      <c r="Z83" s="366"/>
      <c r="AA83" s="366"/>
      <c r="AB83" s="366"/>
      <c r="AC83" s="317" t="s">
        <v>997</v>
      </c>
      <c r="AD83" s="318"/>
      <c r="AE83" s="10"/>
      <c r="AF83" s="365" t="s">
        <v>94</v>
      </c>
      <c r="AG83" s="365"/>
      <c r="AH83" s="365"/>
      <c r="AI83" s="365"/>
      <c r="AJ83" s="365"/>
      <c r="AK83" s="365"/>
      <c r="AL83" s="10"/>
      <c r="AM83" s="366">
        <f>SUM(AM78:AR82)</f>
        <v>0</v>
      </c>
      <c r="AN83" s="366"/>
      <c r="AO83" s="366"/>
      <c r="AP83" s="366"/>
      <c r="AQ83" s="366"/>
      <c r="AR83" s="366"/>
      <c r="AS83" s="317" t="s">
        <v>997</v>
      </c>
      <c r="AT83" s="318"/>
      <c r="AU83" s="10"/>
    </row>
    <row r="84" spans="1:47" ht="12.95" customHeight="1">
      <c r="A84" s="342"/>
      <c r="B84" s="343"/>
      <c r="C84" s="343"/>
      <c r="D84" s="343"/>
      <c r="E84" s="343"/>
      <c r="F84" s="343"/>
      <c r="G84" s="344"/>
      <c r="H84" s="324"/>
      <c r="I84" s="324"/>
      <c r="J84" s="324"/>
      <c r="K84" s="324"/>
      <c r="L84" s="324"/>
      <c r="M84" s="324"/>
      <c r="N84" s="324"/>
      <c r="O84" s="20"/>
      <c r="P84" s="15"/>
      <c r="Q84" s="15"/>
      <c r="R84" s="15"/>
      <c r="S84" s="15"/>
      <c r="T84" s="15"/>
      <c r="U84" s="15"/>
      <c r="V84" s="15"/>
      <c r="W84" s="15"/>
      <c r="X84" s="15"/>
      <c r="Y84" s="15"/>
      <c r="Z84" s="15"/>
      <c r="AA84" s="15"/>
      <c r="AB84" s="15"/>
      <c r="AC84" s="15"/>
      <c r="AD84" s="25"/>
      <c r="AE84" s="15"/>
      <c r="AF84" s="15"/>
      <c r="AG84" s="15"/>
      <c r="AH84" s="15"/>
      <c r="AI84" s="15"/>
      <c r="AJ84" s="15"/>
      <c r="AK84" s="15"/>
      <c r="AL84" s="15"/>
      <c r="AM84" s="15"/>
      <c r="AN84" s="15"/>
      <c r="AO84" s="15"/>
      <c r="AP84" s="15"/>
      <c r="AQ84" s="15"/>
      <c r="AR84" s="15"/>
      <c r="AS84" s="15"/>
      <c r="AT84" s="25"/>
      <c r="AU84" s="10"/>
    </row>
    <row r="85" spans="1:47" ht="19.5" customHeight="1">
      <c r="A85" s="232" t="s">
        <v>32</v>
      </c>
      <c r="B85" s="233"/>
      <c r="C85" s="233"/>
      <c r="D85" s="233"/>
      <c r="E85" s="233"/>
      <c r="F85" s="233"/>
      <c r="G85" s="233"/>
      <c r="H85" s="322">
        <f>S86+AI86</f>
        <v>0</v>
      </c>
      <c r="I85" s="322"/>
      <c r="J85" s="322"/>
      <c r="K85" s="322"/>
      <c r="L85" s="322"/>
      <c r="M85" s="322"/>
      <c r="N85" s="322"/>
      <c r="O85" s="3"/>
      <c r="P85" s="4"/>
      <c r="Q85" s="4"/>
      <c r="R85" s="4"/>
      <c r="S85" s="4"/>
      <c r="T85" s="4"/>
      <c r="U85" s="4"/>
      <c r="V85" s="4"/>
      <c r="W85" s="4"/>
      <c r="X85" s="4"/>
      <c r="Y85" s="4"/>
      <c r="Z85" s="4"/>
      <c r="AA85" s="4"/>
      <c r="AB85" s="4"/>
      <c r="AC85" s="4"/>
      <c r="AD85" s="4"/>
      <c r="AE85" s="3"/>
      <c r="AF85" s="4"/>
      <c r="AG85" s="4"/>
      <c r="AH85" s="4"/>
      <c r="AI85" s="4"/>
      <c r="AJ85" s="4"/>
      <c r="AK85" s="4"/>
      <c r="AL85" s="4"/>
      <c r="AM85" s="4"/>
      <c r="AN85" s="4"/>
      <c r="AO85" s="4"/>
      <c r="AP85" s="4"/>
      <c r="AQ85" s="4"/>
      <c r="AR85" s="4"/>
      <c r="AS85" s="4"/>
      <c r="AT85" s="30"/>
      <c r="AU85" s="10"/>
    </row>
    <row r="86" spans="1:47" ht="20.100000000000001" customHeight="1">
      <c r="A86" s="335" t="s">
        <v>33</v>
      </c>
      <c r="B86" s="336"/>
      <c r="C86" s="336"/>
      <c r="D86" s="336"/>
      <c r="E86" s="336"/>
      <c r="F86" s="336"/>
      <c r="G86" s="337"/>
      <c r="H86" s="323"/>
      <c r="I86" s="323"/>
      <c r="J86" s="323"/>
      <c r="K86" s="323"/>
      <c r="L86" s="323"/>
      <c r="M86" s="323"/>
      <c r="N86" s="323"/>
      <c r="O86" s="8"/>
      <c r="P86" s="9"/>
      <c r="Q86" s="9"/>
      <c r="R86" s="9"/>
      <c r="S86" s="314"/>
      <c r="T86" s="314"/>
      <c r="U86" s="314"/>
      <c r="V86" s="314"/>
      <c r="W86" s="314"/>
      <c r="X86" s="314"/>
      <c r="Y86" s="314"/>
      <c r="Z86" s="314"/>
      <c r="AA86" s="314"/>
      <c r="AB86" s="363" t="s">
        <v>997</v>
      </c>
      <c r="AC86" s="363"/>
      <c r="AD86" s="29"/>
      <c r="AE86" s="8"/>
      <c r="AF86" s="9"/>
      <c r="AG86" s="9"/>
      <c r="AH86" s="9"/>
      <c r="AI86" s="314"/>
      <c r="AJ86" s="314"/>
      <c r="AK86" s="314"/>
      <c r="AL86" s="314"/>
      <c r="AM86" s="314"/>
      <c r="AN86" s="314"/>
      <c r="AO86" s="314"/>
      <c r="AP86" s="314"/>
      <c r="AQ86" s="314"/>
      <c r="AR86" s="363" t="s">
        <v>997</v>
      </c>
      <c r="AS86" s="363"/>
      <c r="AT86" s="29"/>
      <c r="AU86" s="10"/>
    </row>
    <row r="87" spans="1:47" ht="12.95" customHeight="1">
      <c r="A87" s="342"/>
      <c r="B87" s="343"/>
      <c r="C87" s="343"/>
      <c r="D87" s="343"/>
      <c r="E87" s="343"/>
      <c r="F87" s="343"/>
      <c r="G87" s="343"/>
      <c r="H87" s="324"/>
      <c r="I87" s="324"/>
      <c r="J87" s="324"/>
      <c r="K87" s="324"/>
      <c r="L87" s="324"/>
      <c r="M87" s="324"/>
      <c r="N87" s="324"/>
      <c r="O87" s="13"/>
      <c r="P87" s="14"/>
      <c r="Q87" s="14"/>
      <c r="R87" s="14"/>
      <c r="S87" s="14"/>
      <c r="T87" s="14"/>
      <c r="U87" s="14"/>
      <c r="V87" s="14"/>
      <c r="W87" s="14"/>
      <c r="X87" s="14"/>
      <c r="Y87" s="14"/>
      <c r="Z87" s="14"/>
      <c r="AA87" s="14"/>
      <c r="AB87" s="14"/>
      <c r="AC87" s="14"/>
      <c r="AD87" s="14"/>
      <c r="AE87" s="13"/>
      <c r="AF87" s="14"/>
      <c r="AG87" s="14"/>
      <c r="AH87" s="14"/>
      <c r="AI87" s="14"/>
      <c r="AJ87" s="14"/>
      <c r="AK87" s="14"/>
      <c r="AL87" s="14"/>
      <c r="AM87" s="14"/>
      <c r="AN87" s="14"/>
      <c r="AO87" s="14"/>
      <c r="AP87" s="14"/>
      <c r="AQ87" s="14"/>
      <c r="AR87" s="14"/>
      <c r="AS87" s="14"/>
      <c r="AT87" s="18"/>
      <c r="AU87" s="10"/>
    </row>
    <row r="88" spans="1:47" ht="20.100000000000001" customHeight="1">
      <c r="A88" s="232" t="s">
        <v>34</v>
      </c>
      <c r="B88" s="233"/>
      <c r="C88" s="233"/>
      <c r="D88" s="233"/>
      <c r="E88" s="233"/>
      <c r="F88" s="233"/>
      <c r="G88" s="233"/>
      <c r="H88" s="322">
        <f>SUM(W89:AB91)+AM89+AM91</f>
        <v>0</v>
      </c>
      <c r="I88" s="322"/>
      <c r="J88" s="322"/>
      <c r="K88" s="322"/>
      <c r="L88" s="322"/>
      <c r="M88" s="322"/>
      <c r="N88" s="322"/>
      <c r="O88" s="3"/>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30"/>
      <c r="AU88" s="10"/>
    </row>
    <row r="89" spans="1:47" ht="20.100000000000001" customHeight="1">
      <c r="A89" s="335" t="s">
        <v>35</v>
      </c>
      <c r="B89" s="336"/>
      <c r="C89" s="336"/>
      <c r="D89" s="336"/>
      <c r="E89" s="336"/>
      <c r="F89" s="336"/>
      <c r="G89" s="337"/>
      <c r="H89" s="323"/>
      <c r="I89" s="323"/>
      <c r="J89" s="323"/>
      <c r="K89" s="323"/>
      <c r="L89" s="323"/>
      <c r="M89" s="323"/>
      <c r="N89" s="323"/>
      <c r="O89" s="8"/>
      <c r="P89" s="319" t="s">
        <v>36</v>
      </c>
      <c r="Q89" s="319"/>
      <c r="R89" s="319"/>
      <c r="S89" s="319"/>
      <c r="T89" s="319"/>
      <c r="U89" s="319"/>
      <c r="V89" s="9"/>
      <c r="W89" s="314"/>
      <c r="X89" s="314"/>
      <c r="Y89" s="314"/>
      <c r="Z89" s="314"/>
      <c r="AA89" s="314"/>
      <c r="AB89" s="314"/>
      <c r="AC89" s="319" t="s">
        <v>997</v>
      </c>
      <c r="AD89" s="319"/>
      <c r="AE89" s="9"/>
      <c r="AF89" s="319" t="s">
        <v>39</v>
      </c>
      <c r="AG89" s="319"/>
      <c r="AH89" s="319"/>
      <c r="AI89" s="319"/>
      <c r="AJ89" s="319"/>
      <c r="AK89" s="319"/>
      <c r="AL89" s="9"/>
      <c r="AM89" s="314"/>
      <c r="AN89" s="314"/>
      <c r="AO89" s="314"/>
      <c r="AP89" s="314"/>
      <c r="AQ89" s="314"/>
      <c r="AR89" s="314"/>
      <c r="AS89" s="319" t="s">
        <v>997</v>
      </c>
      <c r="AT89" s="320"/>
      <c r="AU89" s="10"/>
    </row>
    <row r="90" spans="1:47" ht="20.100000000000001" customHeight="1">
      <c r="A90" s="339"/>
      <c r="B90" s="340"/>
      <c r="C90" s="340"/>
      <c r="D90" s="340"/>
      <c r="E90" s="340"/>
      <c r="F90" s="340"/>
      <c r="G90" s="341"/>
      <c r="H90" s="323"/>
      <c r="I90" s="323"/>
      <c r="J90" s="323"/>
      <c r="K90" s="323"/>
      <c r="L90" s="323"/>
      <c r="M90" s="323"/>
      <c r="N90" s="323"/>
      <c r="O90" s="8"/>
      <c r="P90" s="317" t="s">
        <v>37</v>
      </c>
      <c r="Q90" s="317"/>
      <c r="R90" s="317"/>
      <c r="S90" s="317"/>
      <c r="T90" s="317"/>
      <c r="U90" s="317"/>
      <c r="V90" s="9"/>
      <c r="W90" s="316"/>
      <c r="X90" s="316"/>
      <c r="Y90" s="316"/>
      <c r="Z90" s="316"/>
      <c r="AA90" s="316"/>
      <c r="AB90" s="316"/>
      <c r="AC90" s="317" t="s">
        <v>997</v>
      </c>
      <c r="AD90" s="317"/>
      <c r="AE90" s="9"/>
      <c r="AF90" s="259" t="s">
        <v>40</v>
      </c>
      <c r="AG90" s="259"/>
      <c r="AH90" s="259"/>
      <c r="AI90" s="259"/>
      <c r="AJ90" s="259"/>
      <c r="AK90" s="259"/>
      <c r="AL90" s="259"/>
      <c r="AM90" s="259"/>
      <c r="AN90" s="259"/>
      <c r="AO90" s="259"/>
      <c r="AP90" s="259"/>
      <c r="AQ90" s="259"/>
      <c r="AR90" s="259"/>
      <c r="AS90" s="259"/>
      <c r="AT90" s="301"/>
      <c r="AU90" s="10"/>
    </row>
    <row r="91" spans="1:47" ht="20.100000000000001" customHeight="1">
      <c r="A91" s="339"/>
      <c r="B91" s="340"/>
      <c r="C91" s="340"/>
      <c r="D91" s="340"/>
      <c r="E91" s="340"/>
      <c r="F91" s="340"/>
      <c r="G91" s="341"/>
      <c r="H91" s="323"/>
      <c r="I91" s="323"/>
      <c r="J91" s="323"/>
      <c r="K91" s="323"/>
      <c r="L91" s="323"/>
      <c r="M91" s="323"/>
      <c r="N91" s="323"/>
      <c r="O91" s="8"/>
      <c r="P91" s="319" t="s">
        <v>38</v>
      </c>
      <c r="Q91" s="319"/>
      <c r="R91" s="319"/>
      <c r="S91" s="319"/>
      <c r="T91" s="319"/>
      <c r="U91" s="319"/>
      <c r="V91" s="319"/>
      <c r="W91" s="314"/>
      <c r="X91" s="314"/>
      <c r="Y91" s="314"/>
      <c r="Z91" s="314"/>
      <c r="AA91" s="314"/>
      <c r="AB91" s="314"/>
      <c r="AC91" s="319" t="s">
        <v>997</v>
      </c>
      <c r="AD91" s="319"/>
      <c r="AE91" s="9"/>
      <c r="AF91" s="319" t="s">
        <v>992</v>
      </c>
      <c r="AG91" s="319"/>
      <c r="AH91" s="319"/>
      <c r="AI91" s="319"/>
      <c r="AJ91" s="319"/>
      <c r="AK91" s="319"/>
      <c r="AL91" s="9"/>
      <c r="AM91" s="314"/>
      <c r="AN91" s="314"/>
      <c r="AO91" s="314"/>
      <c r="AP91" s="314"/>
      <c r="AQ91" s="314"/>
      <c r="AR91" s="314"/>
      <c r="AS91" s="319" t="s">
        <v>997</v>
      </c>
      <c r="AT91" s="320"/>
      <c r="AU91" s="10"/>
    </row>
    <row r="92" spans="1:47" ht="12.95" customHeight="1">
      <c r="A92" s="342"/>
      <c r="B92" s="343"/>
      <c r="C92" s="343"/>
      <c r="D92" s="343"/>
      <c r="E92" s="343"/>
      <c r="F92" s="343"/>
      <c r="G92" s="344"/>
      <c r="H92" s="324"/>
      <c r="I92" s="324"/>
      <c r="J92" s="324"/>
      <c r="K92" s="324"/>
      <c r="L92" s="324"/>
      <c r="M92" s="324"/>
      <c r="N92" s="324"/>
      <c r="O92" s="20"/>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25"/>
      <c r="AU92" s="10"/>
    </row>
    <row r="93" spans="1:47" ht="20.100000000000001" customHeight="1">
      <c r="A93" s="232" t="s">
        <v>41</v>
      </c>
      <c r="B93" s="233"/>
      <c r="C93" s="233"/>
      <c r="D93" s="233"/>
      <c r="E93" s="233"/>
      <c r="F93" s="233"/>
      <c r="G93" s="233"/>
      <c r="H93" s="345">
        <f>V94+V95</f>
        <v>0</v>
      </c>
      <c r="I93" s="346"/>
      <c r="J93" s="346"/>
      <c r="K93" s="346"/>
      <c r="L93" s="346"/>
      <c r="M93" s="346"/>
      <c r="N93" s="347"/>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6"/>
      <c r="AU93" s="10"/>
    </row>
    <row r="94" spans="1:47" ht="20.100000000000001" customHeight="1">
      <c r="A94" s="354" t="s">
        <v>112</v>
      </c>
      <c r="B94" s="355"/>
      <c r="C94" s="355"/>
      <c r="D94" s="355"/>
      <c r="E94" s="355"/>
      <c r="F94" s="355"/>
      <c r="G94" s="356"/>
      <c r="H94" s="348"/>
      <c r="I94" s="349"/>
      <c r="J94" s="349"/>
      <c r="K94" s="349"/>
      <c r="L94" s="349"/>
      <c r="M94" s="349"/>
      <c r="N94" s="350"/>
      <c r="O94" s="31"/>
      <c r="P94" s="357" t="s">
        <v>42</v>
      </c>
      <c r="Q94" s="357"/>
      <c r="R94" s="357"/>
      <c r="S94" s="357"/>
      <c r="T94" s="357"/>
      <c r="U94" s="32"/>
      <c r="V94" s="373"/>
      <c r="W94" s="373"/>
      <c r="X94" s="373"/>
      <c r="Y94" s="373"/>
      <c r="Z94" s="373"/>
      <c r="AA94" s="373"/>
      <c r="AB94" s="373"/>
      <c r="AC94" s="373"/>
      <c r="AD94" s="373"/>
      <c r="AE94" s="358" t="s">
        <v>997</v>
      </c>
      <c r="AF94" s="358"/>
      <c r="AG94" s="32"/>
      <c r="AH94" s="359" t="s">
        <v>43</v>
      </c>
      <c r="AI94" s="359"/>
      <c r="AJ94" s="359"/>
      <c r="AK94" s="359"/>
      <c r="AL94" s="359"/>
      <c r="AM94" s="359"/>
      <c r="AN94" s="359"/>
      <c r="AO94" s="7"/>
      <c r="AP94" s="7"/>
      <c r="AQ94" s="7"/>
      <c r="AR94" s="7"/>
      <c r="AS94" s="12"/>
      <c r="AT94" s="33"/>
      <c r="AU94" s="10"/>
    </row>
    <row r="95" spans="1:47" ht="20.100000000000001" customHeight="1">
      <c r="A95" s="339"/>
      <c r="B95" s="340"/>
      <c r="C95" s="340"/>
      <c r="D95" s="340"/>
      <c r="E95" s="340"/>
      <c r="F95" s="340"/>
      <c r="G95" s="340"/>
      <c r="H95" s="348"/>
      <c r="I95" s="349"/>
      <c r="J95" s="349"/>
      <c r="K95" s="349"/>
      <c r="L95" s="349"/>
      <c r="M95" s="349"/>
      <c r="N95" s="350"/>
      <c r="O95" s="31"/>
      <c r="P95" s="421" t="s">
        <v>992</v>
      </c>
      <c r="Q95" s="421"/>
      <c r="R95" s="421"/>
      <c r="S95" s="421"/>
      <c r="T95" s="421"/>
      <c r="U95" s="32"/>
      <c r="V95" s="364"/>
      <c r="W95" s="364"/>
      <c r="X95" s="364"/>
      <c r="Y95" s="364"/>
      <c r="Z95" s="364"/>
      <c r="AA95" s="364"/>
      <c r="AB95" s="364"/>
      <c r="AC95" s="364"/>
      <c r="AD95" s="364"/>
      <c r="AE95" s="372" t="s">
        <v>997</v>
      </c>
      <c r="AF95" s="372"/>
      <c r="AG95" s="32"/>
      <c r="AH95" s="259"/>
      <c r="AI95" s="259"/>
      <c r="AJ95" s="259"/>
      <c r="AK95" s="259"/>
      <c r="AL95" s="259"/>
      <c r="AM95" s="259"/>
      <c r="AN95" s="259"/>
      <c r="AO95" s="7"/>
      <c r="AP95" s="7"/>
      <c r="AQ95" s="7"/>
      <c r="AR95" s="7"/>
      <c r="AS95" s="12"/>
      <c r="AT95" s="33"/>
      <c r="AU95" s="10"/>
    </row>
    <row r="96" spans="1:47" ht="12.95" customHeight="1">
      <c r="A96" s="342"/>
      <c r="B96" s="343"/>
      <c r="C96" s="343"/>
      <c r="D96" s="343"/>
      <c r="E96" s="343"/>
      <c r="F96" s="343"/>
      <c r="G96" s="343"/>
      <c r="H96" s="351"/>
      <c r="I96" s="352"/>
      <c r="J96" s="352"/>
      <c r="K96" s="352"/>
      <c r="L96" s="352"/>
      <c r="M96" s="352"/>
      <c r="N96" s="353"/>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7"/>
      <c r="AU96" s="10"/>
    </row>
    <row r="97" spans="1:47" ht="19.5" customHeight="1">
      <c r="A97" s="232" t="s">
        <v>44</v>
      </c>
      <c r="B97" s="233"/>
      <c r="C97" s="233"/>
      <c r="D97" s="233"/>
      <c r="E97" s="233"/>
      <c r="F97" s="233"/>
      <c r="G97" s="233"/>
      <c r="H97" s="322">
        <f>SUM(W98:AB99)+SUM(AM98:AR99)</f>
        <v>0</v>
      </c>
      <c r="I97" s="322"/>
      <c r="J97" s="322"/>
      <c r="K97" s="322"/>
      <c r="L97" s="322"/>
      <c r="M97" s="322"/>
      <c r="N97" s="322"/>
      <c r="O97" s="3"/>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30"/>
      <c r="AU97" s="10"/>
    </row>
    <row r="98" spans="1:47" ht="20.100000000000001" customHeight="1">
      <c r="A98" s="335" t="s">
        <v>45</v>
      </c>
      <c r="B98" s="336"/>
      <c r="C98" s="336"/>
      <c r="D98" s="336"/>
      <c r="E98" s="336"/>
      <c r="F98" s="336"/>
      <c r="G98" s="337"/>
      <c r="H98" s="323"/>
      <c r="I98" s="323"/>
      <c r="J98" s="323"/>
      <c r="K98" s="323"/>
      <c r="L98" s="323"/>
      <c r="M98" s="323"/>
      <c r="N98" s="323"/>
      <c r="O98" s="8"/>
      <c r="P98" s="328"/>
      <c r="Q98" s="328"/>
      <c r="R98" s="328"/>
      <c r="S98" s="328"/>
      <c r="T98" s="328"/>
      <c r="U98" s="328"/>
      <c r="V98" s="58"/>
      <c r="W98" s="314"/>
      <c r="X98" s="314"/>
      <c r="Y98" s="314"/>
      <c r="Z98" s="314"/>
      <c r="AA98" s="314"/>
      <c r="AB98" s="314"/>
      <c r="AC98" s="319" t="s">
        <v>997</v>
      </c>
      <c r="AD98" s="319"/>
      <c r="AE98" s="9"/>
      <c r="AF98" s="328"/>
      <c r="AG98" s="328"/>
      <c r="AH98" s="328"/>
      <c r="AI98" s="328"/>
      <c r="AJ98" s="328"/>
      <c r="AK98" s="328"/>
      <c r="AL98" s="58"/>
      <c r="AM98" s="314"/>
      <c r="AN98" s="314"/>
      <c r="AO98" s="314"/>
      <c r="AP98" s="314"/>
      <c r="AQ98" s="314"/>
      <c r="AR98" s="314"/>
      <c r="AS98" s="319" t="s">
        <v>997</v>
      </c>
      <c r="AT98" s="320"/>
      <c r="AU98" s="10"/>
    </row>
    <row r="99" spans="1:47" ht="20.100000000000001" customHeight="1">
      <c r="A99" s="339"/>
      <c r="B99" s="340"/>
      <c r="C99" s="340"/>
      <c r="D99" s="340"/>
      <c r="E99" s="340"/>
      <c r="F99" s="340"/>
      <c r="G99" s="341"/>
      <c r="H99" s="323"/>
      <c r="I99" s="323"/>
      <c r="J99" s="323"/>
      <c r="K99" s="323"/>
      <c r="L99" s="323"/>
      <c r="M99" s="323"/>
      <c r="N99" s="323"/>
      <c r="O99" s="8"/>
      <c r="P99" s="321"/>
      <c r="Q99" s="321"/>
      <c r="R99" s="321"/>
      <c r="S99" s="321"/>
      <c r="T99" s="321"/>
      <c r="U99" s="321"/>
      <c r="V99" s="58"/>
      <c r="W99" s="316"/>
      <c r="X99" s="316"/>
      <c r="Y99" s="316"/>
      <c r="Z99" s="316"/>
      <c r="AA99" s="316"/>
      <c r="AB99" s="316"/>
      <c r="AC99" s="317" t="s">
        <v>997</v>
      </c>
      <c r="AD99" s="317"/>
      <c r="AE99" s="9"/>
      <c r="AF99" s="321"/>
      <c r="AG99" s="321"/>
      <c r="AH99" s="321"/>
      <c r="AI99" s="321"/>
      <c r="AJ99" s="321"/>
      <c r="AK99" s="321"/>
      <c r="AL99" s="58"/>
      <c r="AM99" s="316"/>
      <c r="AN99" s="316"/>
      <c r="AO99" s="316"/>
      <c r="AP99" s="316"/>
      <c r="AQ99" s="316"/>
      <c r="AR99" s="316"/>
      <c r="AS99" s="317" t="s">
        <v>997</v>
      </c>
      <c r="AT99" s="318"/>
      <c r="AU99" s="10"/>
    </row>
    <row r="100" spans="1:47" ht="12.95" customHeight="1">
      <c r="A100" s="342"/>
      <c r="B100" s="343"/>
      <c r="C100" s="343"/>
      <c r="D100" s="343"/>
      <c r="E100" s="343"/>
      <c r="F100" s="343"/>
      <c r="G100" s="344"/>
      <c r="H100" s="324"/>
      <c r="I100" s="324"/>
      <c r="J100" s="324"/>
      <c r="K100" s="324"/>
      <c r="L100" s="324"/>
      <c r="M100" s="324"/>
      <c r="N100" s="324"/>
      <c r="O100" s="20"/>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25"/>
      <c r="AU100" s="10"/>
    </row>
    <row r="101" spans="1:47" ht="20.100000000000001" customHeight="1">
      <c r="A101" s="232" t="s">
        <v>46</v>
      </c>
      <c r="B101" s="233"/>
      <c r="C101" s="233"/>
      <c r="D101" s="233"/>
      <c r="E101" s="233"/>
      <c r="F101" s="233"/>
      <c r="G101" s="233"/>
      <c r="H101" s="322">
        <f>SUM(W102:AB104)+SUM(AM102:AR104)</f>
        <v>0</v>
      </c>
      <c r="I101" s="322"/>
      <c r="J101" s="322"/>
      <c r="K101" s="322"/>
      <c r="L101" s="322"/>
      <c r="M101" s="322"/>
      <c r="N101" s="322"/>
      <c r="O101" s="3"/>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30"/>
      <c r="AU101" s="10"/>
    </row>
    <row r="102" spans="1:47" ht="20.100000000000001" customHeight="1">
      <c r="A102" s="335" t="s">
        <v>47</v>
      </c>
      <c r="B102" s="336"/>
      <c r="C102" s="336"/>
      <c r="D102" s="336"/>
      <c r="E102" s="336"/>
      <c r="F102" s="336"/>
      <c r="G102" s="337"/>
      <c r="H102" s="323"/>
      <c r="I102" s="323"/>
      <c r="J102" s="323"/>
      <c r="K102" s="323"/>
      <c r="L102" s="323"/>
      <c r="M102" s="323"/>
      <c r="N102" s="323"/>
      <c r="O102" s="8"/>
      <c r="P102" s="338" t="s">
        <v>48</v>
      </c>
      <c r="Q102" s="338"/>
      <c r="R102" s="338"/>
      <c r="S102" s="338"/>
      <c r="T102" s="338"/>
      <c r="U102" s="338"/>
      <c r="V102" s="9"/>
      <c r="W102" s="314"/>
      <c r="X102" s="314"/>
      <c r="Y102" s="314"/>
      <c r="Z102" s="314"/>
      <c r="AA102" s="314"/>
      <c r="AB102" s="314"/>
      <c r="AC102" s="319" t="s">
        <v>997</v>
      </c>
      <c r="AD102" s="319"/>
      <c r="AE102" s="9"/>
      <c r="AF102" s="319" t="s">
        <v>1004</v>
      </c>
      <c r="AG102" s="319"/>
      <c r="AH102" s="319"/>
      <c r="AI102" s="319"/>
      <c r="AJ102" s="319"/>
      <c r="AK102" s="319"/>
      <c r="AL102" s="9"/>
      <c r="AM102" s="314"/>
      <c r="AN102" s="314"/>
      <c r="AO102" s="314"/>
      <c r="AP102" s="314"/>
      <c r="AQ102" s="314"/>
      <c r="AR102" s="314"/>
      <c r="AS102" s="319" t="s">
        <v>997</v>
      </c>
      <c r="AT102" s="320"/>
      <c r="AU102" s="10"/>
    </row>
    <row r="103" spans="1:47" ht="20.100000000000001" customHeight="1">
      <c r="A103" s="339"/>
      <c r="B103" s="340"/>
      <c r="C103" s="340"/>
      <c r="D103" s="340"/>
      <c r="E103" s="340"/>
      <c r="F103" s="340"/>
      <c r="G103" s="341"/>
      <c r="H103" s="323"/>
      <c r="I103" s="323"/>
      <c r="J103" s="323"/>
      <c r="K103" s="323"/>
      <c r="L103" s="323"/>
      <c r="M103" s="323"/>
      <c r="N103" s="323"/>
      <c r="O103" s="8"/>
      <c r="P103" s="317" t="s">
        <v>49</v>
      </c>
      <c r="Q103" s="317"/>
      <c r="R103" s="317"/>
      <c r="S103" s="317"/>
      <c r="T103" s="317"/>
      <c r="U103" s="317"/>
      <c r="V103" s="9"/>
      <c r="W103" s="316"/>
      <c r="X103" s="316"/>
      <c r="Y103" s="316"/>
      <c r="Z103" s="316"/>
      <c r="AA103" s="316"/>
      <c r="AB103" s="316"/>
      <c r="AC103" s="317" t="s">
        <v>997</v>
      </c>
      <c r="AD103" s="317"/>
      <c r="AE103" s="9"/>
      <c r="AF103" s="321"/>
      <c r="AG103" s="321"/>
      <c r="AH103" s="321"/>
      <c r="AI103" s="321"/>
      <c r="AJ103" s="321"/>
      <c r="AK103" s="321"/>
      <c r="AL103" s="9"/>
      <c r="AM103" s="316"/>
      <c r="AN103" s="316"/>
      <c r="AO103" s="316"/>
      <c r="AP103" s="316"/>
      <c r="AQ103" s="316"/>
      <c r="AR103" s="316"/>
      <c r="AS103" s="317" t="s">
        <v>997</v>
      </c>
      <c r="AT103" s="318"/>
      <c r="AU103" s="10"/>
    </row>
    <row r="104" spans="1:47" ht="20.100000000000001" customHeight="1">
      <c r="A104" s="339"/>
      <c r="B104" s="340"/>
      <c r="C104" s="340"/>
      <c r="D104" s="340"/>
      <c r="E104" s="340"/>
      <c r="F104" s="340"/>
      <c r="G104" s="341"/>
      <c r="H104" s="323"/>
      <c r="I104" s="323"/>
      <c r="J104" s="323"/>
      <c r="K104" s="323"/>
      <c r="L104" s="323"/>
      <c r="M104" s="323"/>
      <c r="N104" s="323"/>
      <c r="O104" s="8"/>
      <c r="P104" s="317" t="s">
        <v>50</v>
      </c>
      <c r="Q104" s="317"/>
      <c r="R104" s="317"/>
      <c r="S104" s="317"/>
      <c r="T104" s="317"/>
      <c r="U104" s="317"/>
      <c r="V104" s="9"/>
      <c r="W104" s="316"/>
      <c r="X104" s="316"/>
      <c r="Y104" s="316"/>
      <c r="Z104" s="316"/>
      <c r="AA104" s="316"/>
      <c r="AB104" s="316"/>
      <c r="AC104" s="317" t="s">
        <v>997</v>
      </c>
      <c r="AD104" s="317"/>
      <c r="AE104" s="9"/>
      <c r="AF104" s="317" t="s">
        <v>992</v>
      </c>
      <c r="AG104" s="317"/>
      <c r="AH104" s="317"/>
      <c r="AI104" s="317"/>
      <c r="AJ104" s="317"/>
      <c r="AK104" s="317"/>
      <c r="AL104" s="9"/>
      <c r="AM104" s="316"/>
      <c r="AN104" s="316"/>
      <c r="AO104" s="316"/>
      <c r="AP104" s="316"/>
      <c r="AQ104" s="316"/>
      <c r="AR104" s="316"/>
      <c r="AS104" s="317" t="s">
        <v>997</v>
      </c>
      <c r="AT104" s="318"/>
      <c r="AU104" s="10"/>
    </row>
    <row r="105" spans="1:47">
      <c r="A105" s="342"/>
      <c r="B105" s="343"/>
      <c r="C105" s="343"/>
      <c r="D105" s="343"/>
      <c r="E105" s="343"/>
      <c r="F105" s="343"/>
      <c r="G105" s="344"/>
      <c r="H105" s="324"/>
      <c r="I105" s="324"/>
      <c r="J105" s="324"/>
      <c r="K105" s="324"/>
      <c r="L105" s="324"/>
      <c r="M105" s="324"/>
      <c r="N105" s="324"/>
      <c r="O105" s="20"/>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25"/>
      <c r="AU105" s="10"/>
    </row>
    <row r="106" spans="1:47" ht="30" customHeight="1">
      <c r="A106" s="315" t="s">
        <v>911</v>
      </c>
      <c r="B106" s="315"/>
      <c r="C106" s="315"/>
      <c r="D106" s="315"/>
      <c r="E106" s="315"/>
      <c r="F106" s="315"/>
      <c r="G106" s="315"/>
      <c r="H106" s="315"/>
      <c r="I106" s="315"/>
      <c r="J106" s="315"/>
      <c r="K106" s="315"/>
      <c r="L106" s="315"/>
      <c r="M106" s="315"/>
      <c r="N106" s="315"/>
      <c r="O106" s="315"/>
      <c r="P106" s="315"/>
      <c r="Q106" s="315"/>
      <c r="R106" s="315"/>
      <c r="S106" s="315"/>
      <c r="T106" s="315"/>
      <c r="U106" s="315"/>
      <c r="V106" s="315"/>
      <c r="W106" s="315"/>
      <c r="X106" s="315"/>
      <c r="Y106" s="315"/>
      <c r="Z106" s="315"/>
      <c r="AA106" s="315"/>
      <c r="AB106" s="315"/>
      <c r="AC106" s="315"/>
      <c r="AD106" s="315"/>
      <c r="AE106" s="315"/>
      <c r="AF106" s="315"/>
      <c r="AG106" s="315"/>
      <c r="AH106" s="315"/>
      <c r="AI106" s="315"/>
      <c r="AJ106" s="315"/>
      <c r="AK106" s="315"/>
      <c r="AL106" s="315"/>
      <c r="AM106" s="315"/>
      <c r="AN106" s="315"/>
      <c r="AO106" s="315"/>
      <c r="AP106" s="315"/>
      <c r="AQ106" s="315"/>
      <c r="AR106" s="315"/>
      <c r="AS106" s="315"/>
      <c r="AT106" s="315"/>
      <c r="AU106" s="10"/>
    </row>
    <row r="107" spans="1:47" ht="20.100000000000001" customHeight="1">
      <c r="A107" s="232"/>
      <c r="B107" s="233"/>
      <c r="C107" s="233"/>
      <c r="D107" s="233"/>
      <c r="E107" s="233"/>
      <c r="F107" s="233"/>
      <c r="G107" s="233"/>
      <c r="H107" s="322">
        <f>SUM(W108:AB109)+SUM(AM108:AR109)</f>
        <v>0</v>
      </c>
      <c r="I107" s="322"/>
      <c r="J107" s="322"/>
      <c r="K107" s="322"/>
      <c r="L107" s="322"/>
      <c r="M107" s="322"/>
      <c r="N107" s="322"/>
      <c r="O107" s="3"/>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30"/>
      <c r="AU107" s="10"/>
    </row>
    <row r="108" spans="1:47" ht="20.100000000000001" customHeight="1">
      <c r="A108" s="325"/>
      <c r="B108" s="326"/>
      <c r="C108" s="326"/>
      <c r="D108" s="326"/>
      <c r="E108" s="326"/>
      <c r="F108" s="326"/>
      <c r="G108" s="327"/>
      <c r="H108" s="323"/>
      <c r="I108" s="323"/>
      <c r="J108" s="323"/>
      <c r="K108" s="323"/>
      <c r="L108" s="323"/>
      <c r="M108" s="323"/>
      <c r="N108" s="323"/>
      <c r="O108" s="8"/>
      <c r="P108" s="328"/>
      <c r="Q108" s="328"/>
      <c r="R108" s="328"/>
      <c r="S108" s="328"/>
      <c r="T108" s="328"/>
      <c r="U108" s="328"/>
      <c r="V108" s="58"/>
      <c r="W108" s="314"/>
      <c r="X108" s="314"/>
      <c r="Y108" s="314"/>
      <c r="Z108" s="314"/>
      <c r="AA108" s="314"/>
      <c r="AB108" s="314"/>
      <c r="AC108" s="319" t="s">
        <v>997</v>
      </c>
      <c r="AD108" s="319"/>
      <c r="AE108" s="9"/>
      <c r="AF108" s="328"/>
      <c r="AG108" s="328"/>
      <c r="AH108" s="328"/>
      <c r="AI108" s="328"/>
      <c r="AJ108" s="328"/>
      <c r="AK108" s="328"/>
      <c r="AL108" s="58"/>
      <c r="AM108" s="314"/>
      <c r="AN108" s="314"/>
      <c r="AO108" s="314"/>
      <c r="AP108" s="314"/>
      <c r="AQ108" s="314"/>
      <c r="AR108" s="314"/>
      <c r="AS108" s="319" t="s">
        <v>997</v>
      </c>
      <c r="AT108" s="320"/>
      <c r="AU108" s="10"/>
    </row>
    <row r="109" spans="1:47" ht="20.100000000000001" customHeight="1">
      <c r="A109" s="329"/>
      <c r="B109" s="330"/>
      <c r="C109" s="330"/>
      <c r="D109" s="330"/>
      <c r="E109" s="330"/>
      <c r="F109" s="330"/>
      <c r="G109" s="331"/>
      <c r="H109" s="323"/>
      <c r="I109" s="323"/>
      <c r="J109" s="323"/>
      <c r="K109" s="323"/>
      <c r="L109" s="323"/>
      <c r="M109" s="323"/>
      <c r="N109" s="323"/>
      <c r="O109" s="8"/>
      <c r="P109" s="321"/>
      <c r="Q109" s="321"/>
      <c r="R109" s="321"/>
      <c r="S109" s="321"/>
      <c r="T109" s="321"/>
      <c r="U109" s="321"/>
      <c r="V109" s="58"/>
      <c r="W109" s="316"/>
      <c r="X109" s="316"/>
      <c r="Y109" s="316"/>
      <c r="Z109" s="316"/>
      <c r="AA109" s="316"/>
      <c r="AB109" s="316"/>
      <c r="AC109" s="317" t="s">
        <v>997</v>
      </c>
      <c r="AD109" s="317"/>
      <c r="AE109" s="9"/>
      <c r="AF109" s="321"/>
      <c r="AG109" s="321"/>
      <c r="AH109" s="321"/>
      <c r="AI109" s="321"/>
      <c r="AJ109" s="321"/>
      <c r="AK109" s="321"/>
      <c r="AL109" s="58"/>
      <c r="AM109" s="316"/>
      <c r="AN109" s="316"/>
      <c r="AO109" s="316"/>
      <c r="AP109" s="316"/>
      <c r="AQ109" s="316"/>
      <c r="AR109" s="316"/>
      <c r="AS109" s="317" t="s">
        <v>997</v>
      </c>
      <c r="AT109" s="318"/>
      <c r="AU109" s="10"/>
    </row>
    <row r="110" spans="1:47">
      <c r="A110" s="332"/>
      <c r="B110" s="333"/>
      <c r="C110" s="333"/>
      <c r="D110" s="333"/>
      <c r="E110" s="333"/>
      <c r="F110" s="333"/>
      <c r="G110" s="334"/>
      <c r="H110" s="324"/>
      <c r="I110" s="324"/>
      <c r="J110" s="324"/>
      <c r="K110" s="324"/>
      <c r="L110" s="324"/>
      <c r="M110" s="324"/>
      <c r="N110" s="324"/>
      <c r="O110" s="20"/>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25"/>
      <c r="AU110" s="10"/>
    </row>
    <row r="111" spans="1:47" ht="20.100000000000001" customHeight="1">
      <c r="A111" s="232"/>
      <c r="B111" s="233"/>
      <c r="C111" s="233"/>
      <c r="D111" s="233"/>
      <c r="E111" s="233"/>
      <c r="F111" s="233"/>
      <c r="G111" s="233"/>
      <c r="H111" s="322">
        <f>SUM(W112:AB113)+SUM(AM112:AR113)</f>
        <v>0</v>
      </c>
      <c r="I111" s="322"/>
      <c r="J111" s="322"/>
      <c r="K111" s="322"/>
      <c r="L111" s="322"/>
      <c r="M111" s="322"/>
      <c r="N111" s="322"/>
      <c r="O111" s="3"/>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30"/>
      <c r="AU111" s="10"/>
    </row>
    <row r="112" spans="1:47" ht="20.100000000000001" customHeight="1">
      <c r="A112" s="325"/>
      <c r="B112" s="326"/>
      <c r="C112" s="326"/>
      <c r="D112" s="326"/>
      <c r="E112" s="326"/>
      <c r="F112" s="326"/>
      <c r="G112" s="327"/>
      <c r="H112" s="323"/>
      <c r="I112" s="323"/>
      <c r="J112" s="323"/>
      <c r="K112" s="323"/>
      <c r="L112" s="323"/>
      <c r="M112" s="323"/>
      <c r="N112" s="323"/>
      <c r="O112" s="8"/>
      <c r="P112" s="328"/>
      <c r="Q112" s="328"/>
      <c r="R112" s="328"/>
      <c r="S112" s="328"/>
      <c r="T112" s="328"/>
      <c r="U112" s="328"/>
      <c r="V112" s="58"/>
      <c r="W112" s="314"/>
      <c r="X112" s="314"/>
      <c r="Y112" s="314"/>
      <c r="Z112" s="314"/>
      <c r="AA112" s="314"/>
      <c r="AB112" s="314"/>
      <c r="AC112" s="319" t="s">
        <v>997</v>
      </c>
      <c r="AD112" s="319"/>
      <c r="AE112" s="9"/>
      <c r="AF112" s="328"/>
      <c r="AG112" s="328"/>
      <c r="AH112" s="328"/>
      <c r="AI112" s="328"/>
      <c r="AJ112" s="328"/>
      <c r="AK112" s="328"/>
      <c r="AL112" s="58"/>
      <c r="AM112" s="314"/>
      <c r="AN112" s="314"/>
      <c r="AO112" s="314"/>
      <c r="AP112" s="314"/>
      <c r="AQ112" s="314"/>
      <c r="AR112" s="314"/>
      <c r="AS112" s="319" t="s">
        <v>997</v>
      </c>
      <c r="AT112" s="320"/>
      <c r="AU112" s="10"/>
    </row>
    <row r="113" spans="1:47" ht="20.100000000000001" customHeight="1">
      <c r="A113" s="329"/>
      <c r="B113" s="330"/>
      <c r="C113" s="330"/>
      <c r="D113" s="330"/>
      <c r="E113" s="330"/>
      <c r="F113" s="330"/>
      <c r="G113" s="331"/>
      <c r="H113" s="323"/>
      <c r="I113" s="323"/>
      <c r="J113" s="323"/>
      <c r="K113" s="323"/>
      <c r="L113" s="323"/>
      <c r="M113" s="323"/>
      <c r="N113" s="323"/>
      <c r="O113" s="8"/>
      <c r="P113" s="321"/>
      <c r="Q113" s="321"/>
      <c r="R113" s="321"/>
      <c r="S113" s="321"/>
      <c r="T113" s="321"/>
      <c r="U113" s="321"/>
      <c r="V113" s="58"/>
      <c r="W113" s="316"/>
      <c r="X113" s="316"/>
      <c r="Y113" s="316"/>
      <c r="Z113" s="316"/>
      <c r="AA113" s="316"/>
      <c r="AB113" s="316"/>
      <c r="AC113" s="317" t="s">
        <v>997</v>
      </c>
      <c r="AD113" s="317"/>
      <c r="AE113" s="9"/>
      <c r="AF113" s="321"/>
      <c r="AG113" s="321"/>
      <c r="AH113" s="321"/>
      <c r="AI113" s="321"/>
      <c r="AJ113" s="321"/>
      <c r="AK113" s="321"/>
      <c r="AL113" s="58"/>
      <c r="AM113" s="316"/>
      <c r="AN113" s="316"/>
      <c r="AO113" s="316"/>
      <c r="AP113" s="316"/>
      <c r="AQ113" s="316"/>
      <c r="AR113" s="316"/>
      <c r="AS113" s="317" t="s">
        <v>997</v>
      </c>
      <c r="AT113" s="318"/>
      <c r="AU113" s="10"/>
    </row>
    <row r="114" spans="1:47">
      <c r="A114" s="332"/>
      <c r="B114" s="333"/>
      <c r="C114" s="333"/>
      <c r="D114" s="333"/>
      <c r="E114" s="333"/>
      <c r="F114" s="333"/>
      <c r="G114" s="334"/>
      <c r="H114" s="324"/>
      <c r="I114" s="324"/>
      <c r="J114" s="324"/>
      <c r="K114" s="324"/>
      <c r="L114" s="324"/>
      <c r="M114" s="324"/>
      <c r="N114" s="324"/>
      <c r="O114" s="20"/>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25"/>
      <c r="AU114" s="10"/>
    </row>
    <row r="115" spans="1:47" ht="20.100000000000001" customHeight="1">
      <c r="A115" s="232"/>
      <c r="B115" s="233"/>
      <c r="C115" s="233"/>
      <c r="D115" s="233"/>
      <c r="E115" s="233"/>
      <c r="F115" s="233"/>
      <c r="G115" s="233"/>
      <c r="H115" s="322">
        <f>SUM(W116:AB117)+SUM(AM116:AR117)</f>
        <v>0</v>
      </c>
      <c r="I115" s="322"/>
      <c r="J115" s="322"/>
      <c r="K115" s="322"/>
      <c r="L115" s="322"/>
      <c r="M115" s="322"/>
      <c r="N115" s="322"/>
      <c r="O115" s="3"/>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30"/>
      <c r="AU115" s="10"/>
    </row>
    <row r="116" spans="1:47" ht="20.100000000000001" customHeight="1">
      <c r="A116" s="325"/>
      <c r="B116" s="326"/>
      <c r="C116" s="326"/>
      <c r="D116" s="326"/>
      <c r="E116" s="326"/>
      <c r="F116" s="326"/>
      <c r="G116" s="327"/>
      <c r="H116" s="323"/>
      <c r="I116" s="323"/>
      <c r="J116" s="323"/>
      <c r="K116" s="323"/>
      <c r="L116" s="323"/>
      <c r="M116" s="323"/>
      <c r="N116" s="323"/>
      <c r="O116" s="8"/>
      <c r="P116" s="328"/>
      <c r="Q116" s="328"/>
      <c r="R116" s="328"/>
      <c r="S116" s="328"/>
      <c r="T116" s="328"/>
      <c r="U116" s="328"/>
      <c r="V116" s="58"/>
      <c r="W116" s="314"/>
      <c r="X116" s="314"/>
      <c r="Y116" s="314"/>
      <c r="Z116" s="314"/>
      <c r="AA116" s="314"/>
      <c r="AB116" s="314"/>
      <c r="AC116" s="319" t="s">
        <v>997</v>
      </c>
      <c r="AD116" s="319"/>
      <c r="AE116" s="9"/>
      <c r="AF116" s="328"/>
      <c r="AG116" s="328"/>
      <c r="AH116" s="328"/>
      <c r="AI116" s="328"/>
      <c r="AJ116" s="328"/>
      <c r="AK116" s="328"/>
      <c r="AL116" s="58"/>
      <c r="AM116" s="314"/>
      <c r="AN116" s="314"/>
      <c r="AO116" s="314"/>
      <c r="AP116" s="314"/>
      <c r="AQ116" s="314"/>
      <c r="AR116" s="314"/>
      <c r="AS116" s="319" t="s">
        <v>997</v>
      </c>
      <c r="AT116" s="320"/>
      <c r="AU116" s="10"/>
    </row>
    <row r="117" spans="1:47" ht="20.100000000000001" customHeight="1">
      <c r="A117" s="329"/>
      <c r="B117" s="330"/>
      <c r="C117" s="330"/>
      <c r="D117" s="330"/>
      <c r="E117" s="330"/>
      <c r="F117" s="330"/>
      <c r="G117" s="331"/>
      <c r="H117" s="323"/>
      <c r="I117" s="323"/>
      <c r="J117" s="323"/>
      <c r="K117" s="323"/>
      <c r="L117" s="323"/>
      <c r="M117" s="323"/>
      <c r="N117" s="323"/>
      <c r="O117" s="8"/>
      <c r="P117" s="321"/>
      <c r="Q117" s="321"/>
      <c r="R117" s="321"/>
      <c r="S117" s="321"/>
      <c r="T117" s="321"/>
      <c r="U117" s="321"/>
      <c r="V117" s="58"/>
      <c r="W117" s="316"/>
      <c r="X117" s="316"/>
      <c r="Y117" s="316"/>
      <c r="Z117" s="316"/>
      <c r="AA117" s="316"/>
      <c r="AB117" s="316"/>
      <c r="AC117" s="317" t="s">
        <v>997</v>
      </c>
      <c r="AD117" s="317"/>
      <c r="AE117" s="9"/>
      <c r="AF117" s="321"/>
      <c r="AG117" s="321"/>
      <c r="AH117" s="321"/>
      <c r="AI117" s="321"/>
      <c r="AJ117" s="321"/>
      <c r="AK117" s="321"/>
      <c r="AL117" s="58"/>
      <c r="AM117" s="316"/>
      <c r="AN117" s="316"/>
      <c r="AO117" s="316"/>
      <c r="AP117" s="316"/>
      <c r="AQ117" s="316"/>
      <c r="AR117" s="316"/>
      <c r="AS117" s="317" t="s">
        <v>997</v>
      </c>
      <c r="AT117" s="318"/>
      <c r="AU117" s="10"/>
    </row>
    <row r="118" spans="1:47">
      <c r="A118" s="332"/>
      <c r="B118" s="333"/>
      <c r="C118" s="333"/>
      <c r="D118" s="333"/>
      <c r="E118" s="333"/>
      <c r="F118" s="333"/>
      <c r="G118" s="334"/>
      <c r="H118" s="324"/>
      <c r="I118" s="324"/>
      <c r="J118" s="324"/>
      <c r="K118" s="324"/>
      <c r="L118" s="324"/>
      <c r="M118" s="324"/>
      <c r="N118" s="324"/>
      <c r="O118" s="20"/>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25"/>
      <c r="AU118" s="10"/>
    </row>
    <row r="119" spans="1:47" ht="20.100000000000001" customHeight="1">
      <c r="A119" s="232"/>
      <c r="B119" s="233"/>
      <c r="C119" s="233"/>
      <c r="D119" s="233"/>
      <c r="E119" s="233"/>
      <c r="F119" s="233"/>
      <c r="G119" s="233"/>
      <c r="H119" s="322">
        <f>SUM(W120:AB121)+SUM(AM120:AR121)</f>
        <v>0</v>
      </c>
      <c r="I119" s="322"/>
      <c r="J119" s="322"/>
      <c r="K119" s="322"/>
      <c r="L119" s="322"/>
      <c r="M119" s="322"/>
      <c r="N119" s="322"/>
      <c r="O119" s="3"/>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30"/>
      <c r="AU119" s="10"/>
    </row>
    <row r="120" spans="1:47" ht="20.100000000000001" customHeight="1">
      <c r="A120" s="325"/>
      <c r="B120" s="326"/>
      <c r="C120" s="326"/>
      <c r="D120" s="326"/>
      <c r="E120" s="326"/>
      <c r="F120" s="326"/>
      <c r="G120" s="327"/>
      <c r="H120" s="323"/>
      <c r="I120" s="323"/>
      <c r="J120" s="323"/>
      <c r="K120" s="323"/>
      <c r="L120" s="323"/>
      <c r="M120" s="323"/>
      <c r="N120" s="323"/>
      <c r="O120" s="8"/>
      <c r="P120" s="328"/>
      <c r="Q120" s="328"/>
      <c r="R120" s="328"/>
      <c r="S120" s="328"/>
      <c r="T120" s="328"/>
      <c r="U120" s="328"/>
      <c r="V120" s="58"/>
      <c r="W120" s="314"/>
      <c r="X120" s="314"/>
      <c r="Y120" s="314"/>
      <c r="Z120" s="314"/>
      <c r="AA120" s="314"/>
      <c r="AB120" s="314"/>
      <c r="AC120" s="319" t="s">
        <v>997</v>
      </c>
      <c r="AD120" s="319"/>
      <c r="AE120" s="9"/>
      <c r="AF120" s="328"/>
      <c r="AG120" s="328"/>
      <c r="AH120" s="328"/>
      <c r="AI120" s="328"/>
      <c r="AJ120" s="328"/>
      <c r="AK120" s="328"/>
      <c r="AL120" s="58"/>
      <c r="AM120" s="314"/>
      <c r="AN120" s="314"/>
      <c r="AO120" s="314"/>
      <c r="AP120" s="314"/>
      <c r="AQ120" s="314"/>
      <c r="AR120" s="314"/>
      <c r="AS120" s="319" t="s">
        <v>997</v>
      </c>
      <c r="AT120" s="320"/>
      <c r="AU120" s="10"/>
    </row>
    <row r="121" spans="1:47" ht="20.100000000000001" customHeight="1">
      <c r="A121" s="329"/>
      <c r="B121" s="330"/>
      <c r="C121" s="330"/>
      <c r="D121" s="330"/>
      <c r="E121" s="330"/>
      <c r="F121" s="330"/>
      <c r="G121" s="331"/>
      <c r="H121" s="323"/>
      <c r="I121" s="323"/>
      <c r="J121" s="323"/>
      <c r="K121" s="323"/>
      <c r="L121" s="323"/>
      <c r="M121" s="323"/>
      <c r="N121" s="323"/>
      <c r="O121" s="8"/>
      <c r="P121" s="321"/>
      <c r="Q121" s="321"/>
      <c r="R121" s="321"/>
      <c r="S121" s="321"/>
      <c r="T121" s="321"/>
      <c r="U121" s="321"/>
      <c r="V121" s="58"/>
      <c r="W121" s="316"/>
      <c r="X121" s="316"/>
      <c r="Y121" s="316"/>
      <c r="Z121" s="316"/>
      <c r="AA121" s="316"/>
      <c r="AB121" s="316"/>
      <c r="AC121" s="317" t="s">
        <v>997</v>
      </c>
      <c r="AD121" s="317"/>
      <c r="AE121" s="9"/>
      <c r="AF121" s="321"/>
      <c r="AG121" s="321"/>
      <c r="AH121" s="321"/>
      <c r="AI121" s="321"/>
      <c r="AJ121" s="321"/>
      <c r="AK121" s="321"/>
      <c r="AL121" s="58"/>
      <c r="AM121" s="316"/>
      <c r="AN121" s="316"/>
      <c r="AO121" s="316"/>
      <c r="AP121" s="316"/>
      <c r="AQ121" s="316"/>
      <c r="AR121" s="316"/>
      <c r="AS121" s="317" t="s">
        <v>997</v>
      </c>
      <c r="AT121" s="318"/>
      <c r="AU121" s="10"/>
    </row>
    <row r="122" spans="1:47">
      <c r="A122" s="332"/>
      <c r="B122" s="333"/>
      <c r="C122" s="333"/>
      <c r="D122" s="333"/>
      <c r="E122" s="333"/>
      <c r="F122" s="333"/>
      <c r="G122" s="334"/>
      <c r="H122" s="324"/>
      <c r="I122" s="324"/>
      <c r="J122" s="324"/>
      <c r="K122" s="324"/>
      <c r="L122" s="324"/>
      <c r="M122" s="324"/>
      <c r="N122" s="324"/>
      <c r="O122" s="20"/>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25"/>
      <c r="AU122" s="10"/>
    </row>
    <row r="123" spans="1:47" ht="20.100000000000001" customHeight="1">
      <c r="A123" s="422"/>
      <c r="B123" s="423"/>
      <c r="C123" s="423"/>
      <c r="D123" s="423"/>
      <c r="E123" s="423"/>
      <c r="F123" s="423"/>
      <c r="G123" s="423"/>
      <c r="H123" s="322">
        <f>SUM(W124:AB125)+SUM(AM124:AR125)</f>
        <v>0</v>
      </c>
      <c r="I123" s="322"/>
      <c r="J123" s="322"/>
      <c r="K123" s="322"/>
      <c r="L123" s="322"/>
      <c r="M123" s="322"/>
      <c r="N123" s="322"/>
      <c r="O123" s="3"/>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30"/>
      <c r="AU123" s="10"/>
    </row>
    <row r="124" spans="1:47" ht="20.100000000000001" customHeight="1">
      <c r="A124" s="325"/>
      <c r="B124" s="326"/>
      <c r="C124" s="326"/>
      <c r="D124" s="326"/>
      <c r="E124" s="326"/>
      <c r="F124" s="326"/>
      <c r="G124" s="327"/>
      <c r="H124" s="323"/>
      <c r="I124" s="323"/>
      <c r="J124" s="323"/>
      <c r="K124" s="323"/>
      <c r="L124" s="323"/>
      <c r="M124" s="323"/>
      <c r="N124" s="323"/>
      <c r="O124" s="8"/>
      <c r="P124" s="328"/>
      <c r="Q124" s="328"/>
      <c r="R124" s="328"/>
      <c r="S124" s="328"/>
      <c r="T124" s="328"/>
      <c r="U124" s="328"/>
      <c r="V124" s="58"/>
      <c r="W124" s="314"/>
      <c r="X124" s="314"/>
      <c r="Y124" s="314"/>
      <c r="Z124" s="314"/>
      <c r="AA124" s="314"/>
      <c r="AB124" s="314"/>
      <c r="AC124" s="319" t="s">
        <v>997</v>
      </c>
      <c r="AD124" s="319"/>
      <c r="AE124" s="9"/>
      <c r="AF124" s="328"/>
      <c r="AG124" s="328"/>
      <c r="AH124" s="328"/>
      <c r="AI124" s="328"/>
      <c r="AJ124" s="328"/>
      <c r="AK124" s="328"/>
      <c r="AL124" s="58"/>
      <c r="AM124" s="314"/>
      <c r="AN124" s="314"/>
      <c r="AO124" s="314"/>
      <c r="AP124" s="314"/>
      <c r="AQ124" s="314"/>
      <c r="AR124" s="314"/>
      <c r="AS124" s="319" t="s">
        <v>997</v>
      </c>
      <c r="AT124" s="320"/>
      <c r="AU124" s="10"/>
    </row>
    <row r="125" spans="1:47" ht="20.100000000000001" customHeight="1">
      <c r="A125" s="329"/>
      <c r="B125" s="330"/>
      <c r="C125" s="330"/>
      <c r="D125" s="330"/>
      <c r="E125" s="330"/>
      <c r="F125" s="330"/>
      <c r="G125" s="331"/>
      <c r="H125" s="323"/>
      <c r="I125" s="323"/>
      <c r="J125" s="323"/>
      <c r="K125" s="323"/>
      <c r="L125" s="323"/>
      <c r="M125" s="323"/>
      <c r="N125" s="323"/>
      <c r="O125" s="8"/>
      <c r="P125" s="321"/>
      <c r="Q125" s="321"/>
      <c r="R125" s="321"/>
      <c r="S125" s="321"/>
      <c r="T125" s="321"/>
      <c r="U125" s="321"/>
      <c r="V125" s="58"/>
      <c r="W125" s="316"/>
      <c r="X125" s="316"/>
      <c r="Y125" s="316"/>
      <c r="Z125" s="316"/>
      <c r="AA125" s="316"/>
      <c r="AB125" s="316"/>
      <c r="AC125" s="317" t="s">
        <v>997</v>
      </c>
      <c r="AD125" s="317"/>
      <c r="AE125" s="9"/>
      <c r="AF125" s="321"/>
      <c r="AG125" s="321"/>
      <c r="AH125" s="321"/>
      <c r="AI125" s="321"/>
      <c r="AJ125" s="321"/>
      <c r="AK125" s="321"/>
      <c r="AL125" s="58"/>
      <c r="AM125" s="316"/>
      <c r="AN125" s="316"/>
      <c r="AO125" s="316"/>
      <c r="AP125" s="316"/>
      <c r="AQ125" s="316"/>
      <c r="AR125" s="316"/>
      <c r="AS125" s="317" t="s">
        <v>997</v>
      </c>
      <c r="AT125" s="318"/>
      <c r="AU125" s="10"/>
    </row>
    <row r="126" spans="1:47" ht="12.95" customHeight="1">
      <c r="A126" s="332"/>
      <c r="B126" s="333"/>
      <c r="C126" s="333"/>
      <c r="D126" s="333"/>
      <c r="E126" s="333"/>
      <c r="F126" s="333"/>
      <c r="G126" s="334"/>
      <c r="H126" s="324"/>
      <c r="I126" s="324"/>
      <c r="J126" s="324"/>
      <c r="K126" s="324"/>
      <c r="L126" s="324"/>
      <c r="M126" s="324"/>
      <c r="N126" s="324"/>
      <c r="O126" s="20"/>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25"/>
      <c r="AU126" s="10"/>
    </row>
    <row r="127" spans="1:47" ht="20.100000000000001" customHeight="1">
      <c r="A127" s="422"/>
      <c r="B127" s="423"/>
      <c r="C127" s="423"/>
      <c r="D127" s="423"/>
      <c r="E127" s="423"/>
      <c r="F127" s="423"/>
      <c r="G127" s="423"/>
      <c r="H127" s="322">
        <f>SUM(W128:AB129)+SUM(AM128:AR129)</f>
        <v>0</v>
      </c>
      <c r="I127" s="322"/>
      <c r="J127" s="322"/>
      <c r="K127" s="322"/>
      <c r="L127" s="322"/>
      <c r="M127" s="322"/>
      <c r="N127" s="322"/>
      <c r="O127" s="3"/>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30"/>
      <c r="AU127" s="10"/>
    </row>
    <row r="128" spans="1:47" ht="20.100000000000001" customHeight="1">
      <c r="A128" s="325"/>
      <c r="B128" s="326"/>
      <c r="C128" s="326"/>
      <c r="D128" s="326"/>
      <c r="E128" s="326"/>
      <c r="F128" s="326"/>
      <c r="G128" s="327"/>
      <c r="H128" s="323"/>
      <c r="I128" s="323"/>
      <c r="J128" s="323"/>
      <c r="K128" s="323"/>
      <c r="L128" s="323"/>
      <c r="M128" s="323"/>
      <c r="N128" s="323"/>
      <c r="O128" s="8"/>
      <c r="P128" s="328"/>
      <c r="Q128" s="328"/>
      <c r="R128" s="328"/>
      <c r="S128" s="328"/>
      <c r="T128" s="328"/>
      <c r="U128" s="328"/>
      <c r="V128" s="58"/>
      <c r="W128" s="314"/>
      <c r="X128" s="314"/>
      <c r="Y128" s="314"/>
      <c r="Z128" s="314"/>
      <c r="AA128" s="314"/>
      <c r="AB128" s="314"/>
      <c r="AC128" s="319" t="s">
        <v>997</v>
      </c>
      <c r="AD128" s="319"/>
      <c r="AE128" s="9"/>
      <c r="AF128" s="328"/>
      <c r="AG128" s="328"/>
      <c r="AH128" s="328"/>
      <c r="AI128" s="328"/>
      <c r="AJ128" s="328"/>
      <c r="AK128" s="328"/>
      <c r="AL128" s="58"/>
      <c r="AM128" s="314"/>
      <c r="AN128" s="314"/>
      <c r="AO128" s="314"/>
      <c r="AP128" s="314"/>
      <c r="AQ128" s="314"/>
      <c r="AR128" s="314"/>
      <c r="AS128" s="319" t="s">
        <v>997</v>
      </c>
      <c r="AT128" s="320"/>
      <c r="AU128" s="10"/>
    </row>
    <row r="129" spans="1:47" ht="20.100000000000001" customHeight="1">
      <c r="A129" s="329"/>
      <c r="B129" s="330"/>
      <c r="C129" s="330"/>
      <c r="D129" s="330"/>
      <c r="E129" s="330"/>
      <c r="F129" s="330"/>
      <c r="G129" s="331"/>
      <c r="H129" s="323"/>
      <c r="I129" s="323"/>
      <c r="J129" s="323"/>
      <c r="K129" s="323"/>
      <c r="L129" s="323"/>
      <c r="M129" s="323"/>
      <c r="N129" s="323"/>
      <c r="O129" s="8"/>
      <c r="P129" s="321"/>
      <c r="Q129" s="321"/>
      <c r="R129" s="321"/>
      <c r="S129" s="321"/>
      <c r="T129" s="321"/>
      <c r="U129" s="321"/>
      <c r="V129" s="58"/>
      <c r="W129" s="316"/>
      <c r="X129" s="316"/>
      <c r="Y129" s="316"/>
      <c r="Z129" s="316"/>
      <c r="AA129" s="316"/>
      <c r="AB129" s="316"/>
      <c r="AC129" s="317" t="s">
        <v>997</v>
      </c>
      <c r="AD129" s="317"/>
      <c r="AE129" s="9"/>
      <c r="AF129" s="321"/>
      <c r="AG129" s="321"/>
      <c r="AH129" s="321"/>
      <c r="AI129" s="321"/>
      <c r="AJ129" s="321"/>
      <c r="AK129" s="321"/>
      <c r="AL129" s="58"/>
      <c r="AM129" s="316"/>
      <c r="AN129" s="316"/>
      <c r="AO129" s="316"/>
      <c r="AP129" s="316"/>
      <c r="AQ129" s="316"/>
      <c r="AR129" s="316"/>
      <c r="AS129" s="317" t="s">
        <v>997</v>
      </c>
      <c r="AT129" s="318"/>
      <c r="AU129" s="10"/>
    </row>
    <row r="130" spans="1:47" ht="12.95" customHeight="1">
      <c r="A130" s="332"/>
      <c r="B130" s="333"/>
      <c r="C130" s="333"/>
      <c r="D130" s="333"/>
      <c r="E130" s="333"/>
      <c r="F130" s="333"/>
      <c r="G130" s="334"/>
      <c r="H130" s="324"/>
      <c r="I130" s="324"/>
      <c r="J130" s="324"/>
      <c r="K130" s="324"/>
      <c r="L130" s="324"/>
      <c r="M130" s="324"/>
      <c r="N130" s="324"/>
      <c r="O130" s="20"/>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25"/>
      <c r="AU130" s="10"/>
    </row>
    <row r="131" spans="1:47" ht="20.100000000000001" customHeight="1">
      <c r="A131" s="422"/>
      <c r="B131" s="423"/>
      <c r="C131" s="423"/>
      <c r="D131" s="423"/>
      <c r="E131" s="423"/>
      <c r="F131" s="423"/>
      <c r="G131" s="423"/>
      <c r="H131" s="322">
        <f>SUM(W132:AB133)+SUM(AM132:AR133)</f>
        <v>0</v>
      </c>
      <c r="I131" s="322"/>
      <c r="J131" s="322"/>
      <c r="K131" s="322"/>
      <c r="L131" s="322"/>
      <c r="M131" s="322"/>
      <c r="N131" s="322"/>
      <c r="O131" s="3"/>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30"/>
      <c r="AU131" s="10"/>
    </row>
    <row r="132" spans="1:47" ht="20.100000000000001" customHeight="1">
      <c r="A132" s="325"/>
      <c r="B132" s="326"/>
      <c r="C132" s="326"/>
      <c r="D132" s="326"/>
      <c r="E132" s="326"/>
      <c r="F132" s="326"/>
      <c r="G132" s="327"/>
      <c r="H132" s="323"/>
      <c r="I132" s="323"/>
      <c r="J132" s="323"/>
      <c r="K132" s="323"/>
      <c r="L132" s="323"/>
      <c r="M132" s="323"/>
      <c r="N132" s="323"/>
      <c r="O132" s="8"/>
      <c r="P132" s="328"/>
      <c r="Q132" s="328"/>
      <c r="R132" s="328"/>
      <c r="S132" s="328"/>
      <c r="T132" s="328"/>
      <c r="U132" s="328"/>
      <c r="V132" s="58"/>
      <c r="W132" s="314"/>
      <c r="X132" s="314"/>
      <c r="Y132" s="314"/>
      <c r="Z132" s="314"/>
      <c r="AA132" s="314"/>
      <c r="AB132" s="314"/>
      <c r="AC132" s="319" t="s">
        <v>997</v>
      </c>
      <c r="AD132" s="319"/>
      <c r="AE132" s="9"/>
      <c r="AF132" s="328"/>
      <c r="AG132" s="328"/>
      <c r="AH132" s="328"/>
      <c r="AI132" s="328"/>
      <c r="AJ132" s="328"/>
      <c r="AK132" s="328"/>
      <c r="AL132" s="58"/>
      <c r="AM132" s="314"/>
      <c r="AN132" s="314"/>
      <c r="AO132" s="314"/>
      <c r="AP132" s="314"/>
      <c r="AQ132" s="314"/>
      <c r="AR132" s="314"/>
      <c r="AS132" s="319" t="s">
        <v>997</v>
      </c>
      <c r="AT132" s="320"/>
      <c r="AU132" s="10"/>
    </row>
    <row r="133" spans="1:47" ht="20.100000000000001" customHeight="1">
      <c r="A133" s="329"/>
      <c r="B133" s="330"/>
      <c r="C133" s="330"/>
      <c r="D133" s="330"/>
      <c r="E133" s="330"/>
      <c r="F133" s="330"/>
      <c r="G133" s="331"/>
      <c r="H133" s="323"/>
      <c r="I133" s="323"/>
      <c r="J133" s="323"/>
      <c r="K133" s="323"/>
      <c r="L133" s="323"/>
      <c r="M133" s="323"/>
      <c r="N133" s="323"/>
      <c r="O133" s="8"/>
      <c r="P133" s="321"/>
      <c r="Q133" s="321"/>
      <c r="R133" s="321"/>
      <c r="S133" s="321"/>
      <c r="T133" s="321"/>
      <c r="U133" s="321"/>
      <c r="V133" s="58"/>
      <c r="W133" s="316"/>
      <c r="X133" s="316"/>
      <c r="Y133" s="316"/>
      <c r="Z133" s="316"/>
      <c r="AA133" s="316"/>
      <c r="AB133" s="316"/>
      <c r="AC133" s="317" t="s">
        <v>997</v>
      </c>
      <c r="AD133" s="317"/>
      <c r="AE133" s="9"/>
      <c r="AF133" s="321"/>
      <c r="AG133" s="321"/>
      <c r="AH133" s="321"/>
      <c r="AI133" s="321"/>
      <c r="AJ133" s="321"/>
      <c r="AK133" s="321"/>
      <c r="AL133" s="58"/>
      <c r="AM133" s="316"/>
      <c r="AN133" s="316"/>
      <c r="AO133" s="316"/>
      <c r="AP133" s="316"/>
      <c r="AQ133" s="316"/>
      <c r="AR133" s="316"/>
      <c r="AS133" s="317" t="s">
        <v>997</v>
      </c>
      <c r="AT133" s="318"/>
      <c r="AU133" s="10"/>
    </row>
    <row r="134" spans="1:47" ht="12.95" customHeight="1">
      <c r="A134" s="332"/>
      <c r="B134" s="333"/>
      <c r="C134" s="333"/>
      <c r="D134" s="333"/>
      <c r="E134" s="333"/>
      <c r="F134" s="333"/>
      <c r="G134" s="334"/>
      <c r="H134" s="324"/>
      <c r="I134" s="324"/>
      <c r="J134" s="324"/>
      <c r="K134" s="324"/>
      <c r="L134" s="324"/>
      <c r="M134" s="324"/>
      <c r="N134" s="324"/>
      <c r="O134" s="20"/>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25"/>
      <c r="AU134" s="10"/>
    </row>
    <row r="135" spans="1:47" ht="20.100000000000001" customHeight="1">
      <c r="A135" s="422"/>
      <c r="B135" s="423"/>
      <c r="C135" s="423"/>
      <c r="D135" s="423"/>
      <c r="E135" s="423"/>
      <c r="F135" s="423"/>
      <c r="G135" s="423"/>
      <c r="H135" s="322">
        <f>SUM(W136:AB137)+SUM(AM136:AR137)</f>
        <v>0</v>
      </c>
      <c r="I135" s="322"/>
      <c r="J135" s="322"/>
      <c r="K135" s="322"/>
      <c r="L135" s="322"/>
      <c r="M135" s="322"/>
      <c r="N135" s="322"/>
      <c r="O135" s="3"/>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30"/>
      <c r="AU135" s="10"/>
    </row>
    <row r="136" spans="1:47" ht="20.100000000000001" customHeight="1">
      <c r="A136" s="325"/>
      <c r="B136" s="326"/>
      <c r="C136" s="326"/>
      <c r="D136" s="326"/>
      <c r="E136" s="326"/>
      <c r="F136" s="326"/>
      <c r="G136" s="327"/>
      <c r="H136" s="323"/>
      <c r="I136" s="323"/>
      <c r="J136" s="323"/>
      <c r="K136" s="323"/>
      <c r="L136" s="323"/>
      <c r="M136" s="323"/>
      <c r="N136" s="323"/>
      <c r="O136" s="8"/>
      <c r="P136" s="328"/>
      <c r="Q136" s="328"/>
      <c r="R136" s="328"/>
      <c r="S136" s="328"/>
      <c r="T136" s="328"/>
      <c r="U136" s="328"/>
      <c r="V136" s="58"/>
      <c r="W136" s="314"/>
      <c r="X136" s="314"/>
      <c r="Y136" s="314"/>
      <c r="Z136" s="314"/>
      <c r="AA136" s="314"/>
      <c r="AB136" s="314"/>
      <c r="AC136" s="319" t="s">
        <v>997</v>
      </c>
      <c r="AD136" s="319"/>
      <c r="AE136" s="9"/>
      <c r="AF136" s="328"/>
      <c r="AG136" s="328"/>
      <c r="AH136" s="328"/>
      <c r="AI136" s="328"/>
      <c r="AJ136" s="328"/>
      <c r="AK136" s="328"/>
      <c r="AL136" s="58"/>
      <c r="AM136" s="314"/>
      <c r="AN136" s="314"/>
      <c r="AO136" s="314"/>
      <c r="AP136" s="314"/>
      <c r="AQ136" s="314"/>
      <c r="AR136" s="314"/>
      <c r="AS136" s="319" t="s">
        <v>997</v>
      </c>
      <c r="AT136" s="320"/>
      <c r="AU136" s="10"/>
    </row>
    <row r="137" spans="1:47" ht="20.100000000000001" customHeight="1">
      <c r="A137" s="329"/>
      <c r="B137" s="330"/>
      <c r="C137" s="330"/>
      <c r="D137" s="330"/>
      <c r="E137" s="330"/>
      <c r="F137" s="330"/>
      <c r="G137" s="331"/>
      <c r="H137" s="323"/>
      <c r="I137" s="323"/>
      <c r="J137" s="323"/>
      <c r="K137" s="323"/>
      <c r="L137" s="323"/>
      <c r="M137" s="323"/>
      <c r="N137" s="323"/>
      <c r="O137" s="8"/>
      <c r="P137" s="321"/>
      <c r="Q137" s="321"/>
      <c r="R137" s="321"/>
      <c r="S137" s="321"/>
      <c r="T137" s="321"/>
      <c r="U137" s="321"/>
      <c r="V137" s="58"/>
      <c r="W137" s="316"/>
      <c r="X137" s="316"/>
      <c r="Y137" s="316"/>
      <c r="Z137" s="316"/>
      <c r="AA137" s="316"/>
      <c r="AB137" s="316"/>
      <c r="AC137" s="317" t="s">
        <v>997</v>
      </c>
      <c r="AD137" s="317"/>
      <c r="AE137" s="9"/>
      <c r="AF137" s="321"/>
      <c r="AG137" s="321"/>
      <c r="AH137" s="321"/>
      <c r="AI137" s="321"/>
      <c r="AJ137" s="321"/>
      <c r="AK137" s="321"/>
      <c r="AL137" s="58"/>
      <c r="AM137" s="316"/>
      <c r="AN137" s="316"/>
      <c r="AO137" s="316"/>
      <c r="AP137" s="316"/>
      <c r="AQ137" s="316"/>
      <c r="AR137" s="316"/>
      <c r="AS137" s="317" t="s">
        <v>997</v>
      </c>
      <c r="AT137" s="318"/>
      <c r="AU137" s="10"/>
    </row>
    <row r="138" spans="1:47" ht="12.95" customHeight="1">
      <c r="A138" s="332"/>
      <c r="B138" s="333"/>
      <c r="C138" s="333"/>
      <c r="D138" s="333"/>
      <c r="E138" s="333"/>
      <c r="F138" s="333"/>
      <c r="G138" s="334"/>
      <c r="H138" s="324"/>
      <c r="I138" s="324"/>
      <c r="J138" s="324"/>
      <c r="K138" s="324"/>
      <c r="L138" s="324"/>
      <c r="M138" s="324"/>
      <c r="N138" s="324"/>
      <c r="O138" s="20"/>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25"/>
      <c r="AU138" s="10"/>
    </row>
    <row r="139" spans="1:47" ht="20.100000000000001" customHeight="1">
      <c r="A139" s="422"/>
      <c r="B139" s="423"/>
      <c r="C139" s="423"/>
      <c r="D139" s="423"/>
      <c r="E139" s="423"/>
      <c r="F139" s="423"/>
      <c r="G139" s="423"/>
      <c r="H139" s="322">
        <f>SUM(W140:AB141)+SUM(AM140:AR141)</f>
        <v>0</v>
      </c>
      <c r="I139" s="322"/>
      <c r="J139" s="322"/>
      <c r="K139" s="322"/>
      <c r="L139" s="322"/>
      <c r="M139" s="322"/>
      <c r="N139" s="322"/>
      <c r="O139" s="3"/>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30"/>
      <c r="AU139" s="10"/>
    </row>
    <row r="140" spans="1:47" ht="20.100000000000001" customHeight="1">
      <c r="A140" s="325"/>
      <c r="B140" s="326"/>
      <c r="C140" s="326"/>
      <c r="D140" s="326"/>
      <c r="E140" s="326"/>
      <c r="F140" s="326"/>
      <c r="G140" s="327"/>
      <c r="H140" s="323"/>
      <c r="I140" s="323"/>
      <c r="J140" s="323"/>
      <c r="K140" s="323"/>
      <c r="L140" s="323"/>
      <c r="M140" s="323"/>
      <c r="N140" s="323"/>
      <c r="O140" s="8"/>
      <c r="P140" s="328"/>
      <c r="Q140" s="328"/>
      <c r="R140" s="328"/>
      <c r="S140" s="328"/>
      <c r="T140" s="328"/>
      <c r="U140" s="328"/>
      <c r="V140" s="58"/>
      <c r="W140" s="314"/>
      <c r="X140" s="314"/>
      <c r="Y140" s="314"/>
      <c r="Z140" s="314"/>
      <c r="AA140" s="314"/>
      <c r="AB140" s="314"/>
      <c r="AC140" s="319" t="s">
        <v>997</v>
      </c>
      <c r="AD140" s="319"/>
      <c r="AE140" s="9"/>
      <c r="AF140" s="328"/>
      <c r="AG140" s="328"/>
      <c r="AH140" s="328"/>
      <c r="AI140" s="328"/>
      <c r="AJ140" s="328"/>
      <c r="AK140" s="328"/>
      <c r="AL140" s="58"/>
      <c r="AM140" s="314"/>
      <c r="AN140" s="314"/>
      <c r="AO140" s="314"/>
      <c r="AP140" s="314"/>
      <c r="AQ140" s="314"/>
      <c r="AR140" s="314"/>
      <c r="AS140" s="319" t="s">
        <v>997</v>
      </c>
      <c r="AT140" s="320"/>
      <c r="AU140" s="10"/>
    </row>
    <row r="141" spans="1:47" ht="20.100000000000001" customHeight="1">
      <c r="A141" s="329"/>
      <c r="B141" s="330"/>
      <c r="C141" s="330"/>
      <c r="D141" s="330"/>
      <c r="E141" s="330"/>
      <c r="F141" s="330"/>
      <c r="G141" s="331"/>
      <c r="H141" s="323"/>
      <c r="I141" s="323"/>
      <c r="J141" s="323"/>
      <c r="K141" s="323"/>
      <c r="L141" s="323"/>
      <c r="M141" s="323"/>
      <c r="N141" s="323"/>
      <c r="O141" s="8"/>
      <c r="P141" s="321"/>
      <c r="Q141" s="321"/>
      <c r="R141" s="321"/>
      <c r="S141" s="321"/>
      <c r="T141" s="321"/>
      <c r="U141" s="321"/>
      <c r="V141" s="58"/>
      <c r="W141" s="316"/>
      <c r="X141" s="316"/>
      <c r="Y141" s="316"/>
      <c r="Z141" s="316"/>
      <c r="AA141" s="316"/>
      <c r="AB141" s="316"/>
      <c r="AC141" s="317" t="s">
        <v>997</v>
      </c>
      <c r="AD141" s="317"/>
      <c r="AE141" s="9"/>
      <c r="AF141" s="321"/>
      <c r="AG141" s="321"/>
      <c r="AH141" s="321"/>
      <c r="AI141" s="321"/>
      <c r="AJ141" s="321"/>
      <c r="AK141" s="321"/>
      <c r="AL141" s="58"/>
      <c r="AM141" s="316"/>
      <c r="AN141" s="316"/>
      <c r="AO141" s="316"/>
      <c r="AP141" s="316"/>
      <c r="AQ141" s="316"/>
      <c r="AR141" s="316"/>
      <c r="AS141" s="317" t="s">
        <v>997</v>
      </c>
      <c r="AT141" s="318"/>
      <c r="AU141" s="10"/>
    </row>
    <row r="142" spans="1:47" ht="12.95" customHeight="1">
      <c r="A142" s="332"/>
      <c r="B142" s="333"/>
      <c r="C142" s="333"/>
      <c r="D142" s="333"/>
      <c r="E142" s="333"/>
      <c r="F142" s="333"/>
      <c r="G142" s="334"/>
      <c r="H142" s="324"/>
      <c r="I142" s="324"/>
      <c r="J142" s="324"/>
      <c r="K142" s="324"/>
      <c r="L142" s="324"/>
      <c r="M142" s="324"/>
      <c r="N142" s="324"/>
      <c r="O142" s="20"/>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25"/>
      <c r="AU142" s="10"/>
    </row>
    <row r="143" spans="1:47" ht="20.100000000000001" customHeight="1">
      <c r="A143" s="422"/>
      <c r="B143" s="423"/>
      <c r="C143" s="423"/>
      <c r="D143" s="423"/>
      <c r="E143" s="423"/>
      <c r="F143" s="423"/>
      <c r="G143" s="423"/>
      <c r="H143" s="322">
        <f>SUM(W144:AB145)+SUM(AM144:AR145)</f>
        <v>0</v>
      </c>
      <c r="I143" s="322"/>
      <c r="J143" s="322"/>
      <c r="K143" s="322"/>
      <c r="L143" s="322"/>
      <c r="M143" s="322"/>
      <c r="N143" s="322"/>
      <c r="O143" s="3"/>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30"/>
      <c r="AU143" s="10"/>
    </row>
    <row r="144" spans="1:47" ht="20.100000000000001" customHeight="1">
      <c r="A144" s="325"/>
      <c r="B144" s="326"/>
      <c r="C144" s="326"/>
      <c r="D144" s="326"/>
      <c r="E144" s="326"/>
      <c r="F144" s="326"/>
      <c r="G144" s="327"/>
      <c r="H144" s="323"/>
      <c r="I144" s="323"/>
      <c r="J144" s="323"/>
      <c r="K144" s="323"/>
      <c r="L144" s="323"/>
      <c r="M144" s="323"/>
      <c r="N144" s="323"/>
      <c r="O144" s="8"/>
      <c r="P144" s="328"/>
      <c r="Q144" s="328"/>
      <c r="R144" s="328"/>
      <c r="S144" s="328"/>
      <c r="T144" s="328"/>
      <c r="U144" s="328"/>
      <c r="V144" s="58"/>
      <c r="W144" s="314"/>
      <c r="X144" s="314"/>
      <c r="Y144" s="314"/>
      <c r="Z144" s="314"/>
      <c r="AA144" s="314"/>
      <c r="AB144" s="314"/>
      <c r="AC144" s="319" t="s">
        <v>997</v>
      </c>
      <c r="AD144" s="319"/>
      <c r="AE144" s="9"/>
      <c r="AF144" s="328"/>
      <c r="AG144" s="328"/>
      <c r="AH144" s="328"/>
      <c r="AI144" s="328"/>
      <c r="AJ144" s="328"/>
      <c r="AK144" s="328"/>
      <c r="AL144" s="58"/>
      <c r="AM144" s="314"/>
      <c r="AN144" s="314"/>
      <c r="AO144" s="314"/>
      <c r="AP144" s="314"/>
      <c r="AQ144" s="314"/>
      <c r="AR144" s="314"/>
      <c r="AS144" s="319" t="s">
        <v>997</v>
      </c>
      <c r="AT144" s="320"/>
      <c r="AU144" s="10"/>
    </row>
    <row r="145" spans="1:47" ht="20.100000000000001" customHeight="1">
      <c r="A145" s="329"/>
      <c r="B145" s="330"/>
      <c r="C145" s="330"/>
      <c r="D145" s="330"/>
      <c r="E145" s="330"/>
      <c r="F145" s="330"/>
      <c r="G145" s="331"/>
      <c r="H145" s="323"/>
      <c r="I145" s="323"/>
      <c r="J145" s="323"/>
      <c r="K145" s="323"/>
      <c r="L145" s="323"/>
      <c r="M145" s="323"/>
      <c r="N145" s="323"/>
      <c r="O145" s="8"/>
      <c r="P145" s="321"/>
      <c r="Q145" s="321"/>
      <c r="R145" s="321"/>
      <c r="S145" s="321"/>
      <c r="T145" s="321"/>
      <c r="U145" s="321"/>
      <c r="V145" s="58"/>
      <c r="W145" s="316"/>
      <c r="X145" s="316"/>
      <c r="Y145" s="316"/>
      <c r="Z145" s="316"/>
      <c r="AA145" s="316"/>
      <c r="AB145" s="316"/>
      <c r="AC145" s="317" t="s">
        <v>997</v>
      </c>
      <c r="AD145" s="317"/>
      <c r="AE145" s="9"/>
      <c r="AF145" s="321"/>
      <c r="AG145" s="321"/>
      <c r="AH145" s="321"/>
      <c r="AI145" s="321"/>
      <c r="AJ145" s="321"/>
      <c r="AK145" s="321"/>
      <c r="AL145" s="58"/>
      <c r="AM145" s="316"/>
      <c r="AN145" s="316"/>
      <c r="AO145" s="316"/>
      <c r="AP145" s="316"/>
      <c r="AQ145" s="316"/>
      <c r="AR145" s="316"/>
      <c r="AS145" s="317" t="s">
        <v>997</v>
      </c>
      <c r="AT145" s="318"/>
      <c r="AU145" s="10"/>
    </row>
    <row r="146" spans="1:47" ht="12.95" customHeight="1">
      <c r="A146" s="332"/>
      <c r="B146" s="333"/>
      <c r="C146" s="333"/>
      <c r="D146" s="333"/>
      <c r="E146" s="333"/>
      <c r="F146" s="333"/>
      <c r="G146" s="334"/>
      <c r="H146" s="324"/>
      <c r="I146" s="324"/>
      <c r="J146" s="324"/>
      <c r="K146" s="324"/>
      <c r="L146" s="324"/>
      <c r="M146" s="324"/>
      <c r="N146" s="324"/>
      <c r="O146" s="20"/>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25"/>
      <c r="AU146" s="10"/>
    </row>
    <row r="147" spans="1:47" ht="20.100000000000001" customHeight="1">
      <c r="A147" s="135"/>
      <c r="B147" s="135"/>
      <c r="C147" s="135"/>
      <c r="D147" s="135"/>
      <c r="E147" s="135"/>
      <c r="F147" s="135"/>
      <c r="G147" s="135"/>
      <c r="H147" s="132"/>
      <c r="I147" s="132"/>
      <c r="J147" s="132"/>
      <c r="K147" s="132"/>
      <c r="L147" s="132"/>
      <c r="M147" s="132"/>
      <c r="N147" s="132"/>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10"/>
    </row>
    <row r="148" spans="1:47" ht="20.100000000000001" customHeight="1">
      <c r="A148" s="131"/>
      <c r="B148" s="131"/>
      <c r="C148" s="131"/>
      <c r="D148" s="131"/>
      <c r="E148" s="131"/>
      <c r="F148" s="131"/>
      <c r="G148" s="131"/>
      <c r="H148" s="133"/>
      <c r="I148" s="133"/>
      <c r="J148" s="133"/>
      <c r="K148" s="133"/>
      <c r="L148" s="133"/>
      <c r="M148" s="133"/>
      <c r="N148" s="133"/>
      <c r="O148" s="9"/>
      <c r="P148" s="58"/>
      <c r="Q148" s="58"/>
      <c r="R148" s="58"/>
      <c r="S148" s="58"/>
      <c r="T148" s="58"/>
      <c r="U148" s="58"/>
      <c r="V148" s="58"/>
      <c r="W148" s="136"/>
      <c r="X148" s="136"/>
      <c r="Y148" s="136"/>
      <c r="Z148" s="136"/>
      <c r="AA148" s="136"/>
      <c r="AB148" s="136"/>
      <c r="AC148" s="9"/>
      <c r="AD148" s="9"/>
      <c r="AE148" s="9"/>
      <c r="AF148" s="58"/>
      <c r="AG148" s="58"/>
      <c r="AH148" s="58"/>
      <c r="AI148" s="58"/>
      <c r="AJ148" s="58"/>
      <c r="AK148" s="58"/>
      <c r="AL148" s="58"/>
      <c r="AM148" s="136"/>
      <c r="AN148" s="136"/>
      <c r="AO148" s="136"/>
      <c r="AP148" s="136"/>
      <c r="AQ148" s="136"/>
      <c r="AR148" s="136"/>
      <c r="AS148" s="9"/>
      <c r="AT148" s="9"/>
      <c r="AU148" s="10"/>
    </row>
    <row r="149" spans="1:47" ht="20.100000000000001" customHeight="1">
      <c r="A149" s="134"/>
      <c r="B149" s="134"/>
      <c r="C149" s="134"/>
      <c r="D149" s="134"/>
      <c r="E149" s="134"/>
      <c r="F149" s="134"/>
      <c r="G149" s="134"/>
      <c r="H149" s="133"/>
      <c r="I149" s="133"/>
      <c r="J149" s="133"/>
      <c r="K149" s="133"/>
      <c r="L149" s="133"/>
      <c r="M149" s="133"/>
      <c r="N149" s="133"/>
      <c r="O149" s="9"/>
      <c r="P149" s="58"/>
      <c r="Q149" s="58"/>
      <c r="R149" s="58"/>
      <c r="S149" s="58"/>
      <c r="T149" s="58"/>
      <c r="U149" s="58"/>
      <c r="V149" s="58"/>
      <c r="W149" s="136"/>
      <c r="X149" s="136"/>
      <c r="Y149" s="136"/>
      <c r="Z149" s="136"/>
      <c r="AA149" s="136"/>
      <c r="AB149" s="136"/>
      <c r="AC149" s="9"/>
      <c r="AD149" s="9"/>
      <c r="AE149" s="9"/>
      <c r="AF149" s="58"/>
      <c r="AG149" s="58"/>
      <c r="AH149" s="58"/>
      <c r="AI149" s="58"/>
      <c r="AJ149" s="58"/>
      <c r="AK149" s="58"/>
      <c r="AL149" s="58"/>
      <c r="AM149" s="136"/>
      <c r="AN149" s="136"/>
      <c r="AO149" s="136"/>
      <c r="AP149" s="136"/>
      <c r="AQ149" s="136"/>
      <c r="AR149" s="136"/>
      <c r="AS149" s="9"/>
      <c r="AT149" s="9"/>
      <c r="AU149" s="10"/>
    </row>
    <row r="150" spans="1:47" ht="12.95" customHeight="1">
      <c r="A150" s="134"/>
      <c r="B150" s="134"/>
      <c r="C150" s="134"/>
      <c r="D150" s="134"/>
      <c r="E150" s="134"/>
      <c r="F150" s="134"/>
      <c r="G150" s="134"/>
      <c r="H150" s="133"/>
      <c r="I150" s="133"/>
      <c r="J150" s="133"/>
      <c r="K150" s="133"/>
      <c r="L150" s="133"/>
      <c r="M150" s="133"/>
      <c r="N150" s="133"/>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10"/>
    </row>
    <row r="151" spans="1:47" ht="22.5" customHeight="1"/>
    <row r="152" spans="1:47" ht="22.5" customHeight="1"/>
    <row r="153" spans="1:47" ht="22.5" customHeight="1"/>
    <row r="154" spans="1:47" ht="22.5" customHeight="1"/>
    <row r="155" spans="1:47" ht="22.5" customHeight="1"/>
    <row r="156" spans="1:47" ht="22.5" customHeight="1"/>
    <row r="157" spans="1:47" ht="22.5" customHeight="1"/>
    <row r="158" spans="1:47" ht="22.5" customHeight="1"/>
    <row r="159" spans="1:47" ht="22.5" customHeight="1"/>
    <row r="160" spans="1:47"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row r="187" ht="22.5" customHeight="1"/>
    <row r="188" ht="22.5" customHeight="1"/>
    <row r="189" ht="22.5" customHeight="1"/>
    <row r="190" ht="22.5" customHeight="1"/>
    <row r="191" ht="22.5" customHeight="1"/>
    <row r="192" ht="22.5" customHeight="1"/>
    <row r="193" ht="22.5" customHeight="1"/>
    <row r="194" ht="22.5" customHeight="1"/>
    <row r="195" ht="22.5" customHeight="1"/>
    <row r="196" ht="22.5" customHeight="1"/>
    <row r="197" ht="22.5" customHeight="1"/>
    <row r="198" ht="22.5" customHeight="1"/>
    <row r="199" ht="22.5" customHeight="1"/>
    <row r="200" ht="22.5" customHeight="1"/>
    <row r="201" ht="22.5" customHeight="1"/>
    <row r="202" ht="22.5" customHeight="1"/>
    <row r="203" ht="22.5" customHeight="1"/>
    <row r="204" ht="22.5" customHeight="1"/>
    <row r="205" ht="22.5" customHeight="1"/>
    <row r="206" ht="22.5" customHeight="1"/>
    <row r="207" ht="22.5" customHeight="1"/>
    <row r="208"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sheetData>
  <sheetProtection selectLockedCells="1"/>
  <mergeCells count="651">
    <mergeCell ref="A137:G138"/>
    <mergeCell ref="P137:U137"/>
    <mergeCell ref="A145:G146"/>
    <mergeCell ref="P145:U145"/>
    <mergeCell ref="A143:G143"/>
    <mergeCell ref="H143:N146"/>
    <mergeCell ref="AS39:AT39"/>
    <mergeCell ref="AS40:AT40"/>
    <mergeCell ref="AM39:AR39"/>
    <mergeCell ref="AM40:AR40"/>
    <mergeCell ref="AL48:AR48"/>
    <mergeCell ref="AL45:AR45"/>
    <mergeCell ref="AS48:AT48"/>
    <mergeCell ref="AS41:AT41"/>
    <mergeCell ref="AS46:AT46"/>
    <mergeCell ref="AS45:AT45"/>
    <mergeCell ref="AL46:AR46"/>
    <mergeCell ref="AS44:AT44"/>
    <mergeCell ref="AM41:AR41"/>
    <mergeCell ref="AL44:AR44"/>
    <mergeCell ref="AE48:AJ48"/>
    <mergeCell ref="AS49:AT49"/>
    <mergeCell ref="AE50:AJ50"/>
    <mergeCell ref="AG41:AK41"/>
    <mergeCell ref="AM124:AR124"/>
    <mergeCell ref="AS125:AT125"/>
    <mergeCell ref="H52:N55"/>
    <mergeCell ref="V52:AB52"/>
    <mergeCell ref="A54:G55"/>
    <mergeCell ref="P54:T54"/>
    <mergeCell ref="A144:G144"/>
    <mergeCell ref="P144:U144"/>
    <mergeCell ref="P117:U117"/>
    <mergeCell ref="W117:AB117"/>
    <mergeCell ref="A139:G139"/>
    <mergeCell ref="W132:AB132"/>
    <mergeCell ref="A129:G130"/>
    <mergeCell ref="P129:U129"/>
    <mergeCell ref="W129:AB129"/>
    <mergeCell ref="W128:AB128"/>
    <mergeCell ref="A140:G140"/>
    <mergeCell ref="P140:U140"/>
    <mergeCell ref="W140:AB140"/>
    <mergeCell ref="A141:G142"/>
    <mergeCell ref="A135:G135"/>
    <mergeCell ref="H135:N138"/>
    <mergeCell ref="A136:G136"/>
    <mergeCell ref="P136:U136"/>
    <mergeCell ref="AM141:AR141"/>
    <mergeCell ref="AS141:AT141"/>
    <mergeCell ref="AC140:AD140"/>
    <mergeCell ref="AM144:AR144"/>
    <mergeCell ref="AS113:AT113"/>
    <mergeCell ref="AS112:AT112"/>
    <mergeCell ref="AF113:AK113"/>
    <mergeCell ref="AF112:AK112"/>
    <mergeCell ref="AM136:AR136"/>
    <mergeCell ref="AS136:AT136"/>
    <mergeCell ref="AF128:AK128"/>
    <mergeCell ref="AM128:AR128"/>
    <mergeCell ref="AF133:AK133"/>
    <mergeCell ref="AM133:AR133"/>
    <mergeCell ref="AS128:AT128"/>
    <mergeCell ref="AS132:AT132"/>
    <mergeCell ref="AS133:AT133"/>
    <mergeCell ref="AS129:AT129"/>
    <mergeCell ref="AS117:AT117"/>
    <mergeCell ref="AM120:AR120"/>
    <mergeCell ref="AS120:AT120"/>
    <mergeCell ref="AS116:AT116"/>
    <mergeCell ref="AF120:AK120"/>
    <mergeCell ref="AF136:AK136"/>
    <mergeCell ref="A131:G131"/>
    <mergeCell ref="H131:N134"/>
    <mergeCell ref="A132:G132"/>
    <mergeCell ref="P132:U132"/>
    <mergeCell ref="A133:G134"/>
    <mergeCell ref="P133:U133"/>
    <mergeCell ref="W133:AB133"/>
    <mergeCell ref="W145:AB145"/>
    <mergeCell ref="AS144:AT144"/>
    <mergeCell ref="H139:N142"/>
    <mergeCell ref="AF140:AK140"/>
    <mergeCell ref="AC145:AD145"/>
    <mergeCell ref="AS145:AT145"/>
    <mergeCell ref="W144:AB144"/>
    <mergeCell ref="AC144:AD144"/>
    <mergeCell ref="AF144:AK144"/>
    <mergeCell ref="AF145:AK145"/>
    <mergeCell ref="AM145:AR145"/>
    <mergeCell ref="AM140:AR140"/>
    <mergeCell ref="AS140:AT140"/>
    <mergeCell ref="P141:U141"/>
    <mergeCell ref="W141:AB141"/>
    <mergeCell ref="AC141:AD141"/>
    <mergeCell ref="AF141:AK141"/>
    <mergeCell ref="AM137:AR137"/>
    <mergeCell ref="AC133:AD133"/>
    <mergeCell ref="AS137:AT137"/>
    <mergeCell ref="W136:AB136"/>
    <mergeCell ref="AC136:AD136"/>
    <mergeCell ref="W137:AB137"/>
    <mergeCell ref="AC137:AD137"/>
    <mergeCell ref="AF137:AK137"/>
    <mergeCell ref="AC128:AD128"/>
    <mergeCell ref="AM129:AR129"/>
    <mergeCell ref="AC132:AD132"/>
    <mergeCell ref="AF132:AK132"/>
    <mergeCell ref="AM132:AR132"/>
    <mergeCell ref="AS121:AT121"/>
    <mergeCell ref="AS124:AT124"/>
    <mergeCell ref="A127:G127"/>
    <mergeCell ref="H127:N130"/>
    <mergeCell ref="A128:G128"/>
    <mergeCell ref="P128:U128"/>
    <mergeCell ref="AC124:AD124"/>
    <mergeCell ref="A125:G126"/>
    <mergeCell ref="P125:U125"/>
    <mergeCell ref="AC129:AD129"/>
    <mergeCell ref="AF129:AK129"/>
    <mergeCell ref="AF124:AK124"/>
    <mergeCell ref="W124:AB124"/>
    <mergeCell ref="A123:G123"/>
    <mergeCell ref="H123:N126"/>
    <mergeCell ref="A124:G124"/>
    <mergeCell ref="P124:U124"/>
    <mergeCell ref="W125:AB125"/>
    <mergeCell ref="AC125:AD125"/>
    <mergeCell ref="AF125:AK125"/>
    <mergeCell ref="AM125:AR125"/>
    <mergeCell ref="AC121:AD121"/>
    <mergeCell ref="AF121:AK121"/>
    <mergeCell ref="AM121:AR121"/>
    <mergeCell ref="AC120:AD120"/>
    <mergeCell ref="A119:G119"/>
    <mergeCell ref="A121:G122"/>
    <mergeCell ref="P121:U121"/>
    <mergeCell ref="W121:AB121"/>
    <mergeCell ref="H119:N122"/>
    <mergeCell ref="A120:G120"/>
    <mergeCell ref="P120:U120"/>
    <mergeCell ref="W120:AB120"/>
    <mergeCell ref="A115:G115"/>
    <mergeCell ref="H115:N118"/>
    <mergeCell ref="A116:G116"/>
    <mergeCell ref="P116:U116"/>
    <mergeCell ref="A117:G118"/>
    <mergeCell ref="AM113:AR113"/>
    <mergeCell ref="AF116:AK116"/>
    <mergeCell ref="AC117:AD117"/>
    <mergeCell ref="AF117:AK117"/>
    <mergeCell ref="A113:G114"/>
    <mergeCell ref="P113:U113"/>
    <mergeCell ref="W113:AB113"/>
    <mergeCell ref="AC113:AD113"/>
    <mergeCell ref="W116:AB116"/>
    <mergeCell ref="AM116:AR116"/>
    <mergeCell ref="AC116:AD116"/>
    <mergeCell ref="AM117:AR117"/>
    <mergeCell ref="P74:T74"/>
    <mergeCell ref="Q82:U82"/>
    <mergeCell ref="V69:AB69"/>
    <mergeCell ref="AF69:AJ69"/>
    <mergeCell ref="AF68:AJ68"/>
    <mergeCell ref="AL69:AR69"/>
    <mergeCell ref="AS73:AT73"/>
    <mergeCell ref="AL73:AR73"/>
    <mergeCell ref="AG81:AK81"/>
    <mergeCell ref="AL68:AR68"/>
    <mergeCell ref="AS79:AT79"/>
    <mergeCell ref="AS82:AT82"/>
    <mergeCell ref="AS81:AT81"/>
    <mergeCell ref="AS80:AT80"/>
    <mergeCell ref="AC69:AD69"/>
    <mergeCell ref="AC68:AD68"/>
    <mergeCell ref="V75:AB75"/>
    <mergeCell ref="AC75:AD75"/>
    <mergeCell ref="AM79:AR79"/>
    <mergeCell ref="AG82:AK82"/>
    <mergeCell ref="AF75:AJ75"/>
    <mergeCell ref="AM82:AR82"/>
    <mergeCell ref="AS78:AT78"/>
    <mergeCell ref="AS75:AT75"/>
    <mergeCell ref="AC91:AD91"/>
    <mergeCell ref="W91:AB91"/>
    <mergeCell ref="AF90:AT90"/>
    <mergeCell ref="AS91:AT91"/>
    <mergeCell ref="AF91:AK91"/>
    <mergeCell ref="AC89:AD89"/>
    <mergeCell ref="AM89:AR89"/>
    <mergeCell ref="AF89:AK89"/>
    <mergeCell ref="A111:G111"/>
    <mergeCell ref="H111:N114"/>
    <mergeCell ref="A112:G112"/>
    <mergeCell ref="P112:U112"/>
    <mergeCell ref="AM112:AR112"/>
    <mergeCell ref="W112:AB112"/>
    <mergeCell ref="AC112:AD112"/>
    <mergeCell ref="AS99:AT99"/>
    <mergeCell ref="AF99:AK99"/>
    <mergeCell ref="AS98:AT98"/>
    <mergeCell ref="AE95:AF95"/>
    <mergeCell ref="V95:AD95"/>
    <mergeCell ref="AH95:AN95"/>
    <mergeCell ref="AM91:AR91"/>
    <mergeCell ref="P95:T95"/>
    <mergeCell ref="V94:AD94"/>
    <mergeCell ref="C1:E1"/>
    <mergeCell ref="F1:H1"/>
    <mergeCell ref="I1:AT1"/>
    <mergeCell ref="AS61:AT61"/>
    <mergeCell ref="A43:G43"/>
    <mergeCell ref="A45:G47"/>
    <mergeCell ref="H43:N47"/>
    <mergeCell ref="A48:G48"/>
    <mergeCell ref="A44:G44"/>
    <mergeCell ref="T15:Y15"/>
    <mergeCell ref="P14:R14"/>
    <mergeCell ref="H18:N23"/>
    <mergeCell ref="A18:G18"/>
    <mergeCell ref="A20:G23"/>
    <mergeCell ref="A19:G19"/>
    <mergeCell ref="P15:R15"/>
    <mergeCell ref="O20:U20"/>
    <mergeCell ref="O21:U21"/>
    <mergeCell ref="O19:U19"/>
    <mergeCell ref="A61:G61"/>
    <mergeCell ref="V61:AB61"/>
    <mergeCell ref="AS54:AT54"/>
    <mergeCell ref="AS52:AT52"/>
    <mergeCell ref="AE44:AK44"/>
    <mergeCell ref="A50:G51"/>
    <mergeCell ref="V62:AB62"/>
    <mergeCell ref="V68:AB68"/>
    <mergeCell ref="AC72:AD72"/>
    <mergeCell ref="AM81:AR81"/>
    <mergeCell ref="W78:AB78"/>
    <mergeCell ref="W79:AB79"/>
    <mergeCell ref="W80:AB80"/>
    <mergeCell ref="AG80:AK80"/>
    <mergeCell ref="AM80:AR80"/>
    <mergeCell ref="AC79:AD79"/>
    <mergeCell ref="AC61:AD61"/>
    <mergeCell ref="AL61:AR61"/>
    <mergeCell ref="A60:G60"/>
    <mergeCell ref="AC78:AD78"/>
    <mergeCell ref="AG79:AK79"/>
    <mergeCell ref="AF77:AK77"/>
    <mergeCell ref="AG78:AK78"/>
    <mergeCell ref="P70:T70"/>
    <mergeCell ref="A62:G63"/>
    <mergeCell ref="AC65:AD65"/>
    <mergeCell ref="AC64:AD64"/>
    <mergeCell ref="H60:N63"/>
    <mergeCell ref="AL65:AR65"/>
    <mergeCell ref="A57:G57"/>
    <mergeCell ref="A52:G52"/>
    <mergeCell ref="AF73:AJ73"/>
    <mergeCell ref="AF74:AJ74"/>
    <mergeCell ref="AS69:AT69"/>
    <mergeCell ref="AF72:AJ72"/>
    <mergeCell ref="H64:N67"/>
    <mergeCell ref="A65:G65"/>
    <mergeCell ref="AS66:AT66"/>
    <mergeCell ref="AL64:AR64"/>
    <mergeCell ref="A58:G59"/>
    <mergeCell ref="A53:G53"/>
    <mergeCell ref="AS64:AT64"/>
    <mergeCell ref="AS68:AT68"/>
    <mergeCell ref="AS62:AT62"/>
    <mergeCell ref="AS65:AT65"/>
    <mergeCell ref="V60:AB60"/>
    <mergeCell ref="AC60:AD60"/>
    <mergeCell ref="V64:AB64"/>
    <mergeCell ref="P62:T62"/>
    <mergeCell ref="A66:G67"/>
    <mergeCell ref="V65:AB65"/>
    <mergeCell ref="A68:G68"/>
    <mergeCell ref="V70:AB70"/>
    <mergeCell ref="AL9:AR9"/>
    <mergeCell ref="AS9:AT9"/>
    <mergeCell ref="AK12:AR12"/>
    <mergeCell ref="AS13:AT13"/>
    <mergeCell ref="AS12:AT12"/>
    <mergeCell ref="AS14:AT14"/>
    <mergeCell ref="AS70:AT70"/>
    <mergeCell ref="AL72:AR72"/>
    <mergeCell ref="AL74:AR74"/>
    <mergeCell ref="AL70:AR70"/>
    <mergeCell ref="AS74:AT74"/>
    <mergeCell ref="AS72:AT72"/>
    <mergeCell ref="AK11:AT11"/>
    <mergeCell ref="AK14:AR14"/>
    <mergeCell ref="AH30:AS30"/>
    <mergeCell ref="AG27:AT27"/>
    <mergeCell ref="AF66:AJ66"/>
    <mergeCell ref="AF58:AJ58"/>
    <mergeCell ref="AF65:AJ65"/>
    <mergeCell ref="AH12:AI12"/>
    <mergeCell ref="AL20:AR20"/>
    <mergeCell ref="AK15:AR15"/>
    <mergeCell ref="AH14:AI14"/>
    <mergeCell ref="AH13:AI13"/>
    <mergeCell ref="A3:G4"/>
    <mergeCell ref="A6:G10"/>
    <mergeCell ref="H5:N10"/>
    <mergeCell ref="Q5:T5"/>
    <mergeCell ref="Q6:T6"/>
    <mergeCell ref="A5:G5"/>
    <mergeCell ref="O3:AD3"/>
    <mergeCell ref="H4:N4"/>
    <mergeCell ref="H3:N3"/>
    <mergeCell ref="O4:AD4"/>
    <mergeCell ref="Q7:T7"/>
    <mergeCell ref="AC6:AD6"/>
    <mergeCell ref="V7:AB7"/>
    <mergeCell ref="V5:AB5"/>
    <mergeCell ref="V6:AB6"/>
    <mergeCell ref="AC9:AD9"/>
    <mergeCell ref="P9:T9"/>
    <mergeCell ref="V9:AB9"/>
    <mergeCell ref="AE3:AT3"/>
    <mergeCell ref="AE4:AT4"/>
    <mergeCell ref="AC7:AD7"/>
    <mergeCell ref="AC5:AD5"/>
    <mergeCell ref="AC8:AD8"/>
    <mergeCell ref="AG8:AJ8"/>
    <mergeCell ref="AG5:AJ5"/>
    <mergeCell ref="AL5:AR5"/>
    <mergeCell ref="AS5:AT5"/>
    <mergeCell ref="AG6:AJ6"/>
    <mergeCell ref="AG7:AJ7"/>
    <mergeCell ref="AL7:AR7"/>
    <mergeCell ref="AS6:AT6"/>
    <mergeCell ref="AL6:AR6"/>
    <mergeCell ref="AS7:AT7"/>
    <mergeCell ref="AL8:AR8"/>
    <mergeCell ref="AS8:AT8"/>
    <mergeCell ref="A11:G11"/>
    <mergeCell ref="A12:G12"/>
    <mergeCell ref="A13:G13"/>
    <mergeCell ref="H11:N17"/>
    <mergeCell ref="A14:G17"/>
    <mergeCell ref="P12:R12"/>
    <mergeCell ref="AC14:AG14"/>
    <mergeCell ref="P13:R13"/>
    <mergeCell ref="V8:AB8"/>
    <mergeCell ref="T12:Y12"/>
    <mergeCell ref="Q8:T8"/>
    <mergeCell ref="AC13:AG13"/>
    <mergeCell ref="T11:AA11"/>
    <mergeCell ref="Z12:AA12"/>
    <mergeCell ref="Z13:AA13"/>
    <mergeCell ref="T13:Y13"/>
    <mergeCell ref="AC12:AG12"/>
    <mergeCell ref="AC11:AI11"/>
    <mergeCell ref="AF9:AJ9"/>
    <mergeCell ref="AH15:AI15"/>
    <mergeCell ref="Z15:AA15"/>
    <mergeCell ref="AC15:AG15"/>
    <mergeCell ref="Z14:AA14"/>
    <mergeCell ref="T14:Y14"/>
    <mergeCell ref="AC21:AD21"/>
    <mergeCell ref="AS21:AT21"/>
    <mergeCell ref="AE20:AK20"/>
    <mergeCell ref="AS20:AT20"/>
    <mergeCell ref="AC20:AD20"/>
    <mergeCell ref="AE19:AK19"/>
    <mergeCell ref="AC19:AD19"/>
    <mergeCell ref="AS19:AT19"/>
    <mergeCell ref="O18:AS18"/>
    <mergeCell ref="AL19:AR19"/>
    <mergeCell ref="AK13:AR13"/>
    <mergeCell ref="V19:AB19"/>
    <mergeCell ref="AS15:AT15"/>
    <mergeCell ref="V20:AB20"/>
    <mergeCell ref="V21:AB21"/>
    <mergeCell ref="V22:AB22"/>
    <mergeCell ref="A24:G24"/>
    <mergeCell ref="AD26:AF26"/>
    <mergeCell ref="AD25:AF25"/>
    <mergeCell ref="U26:Z26"/>
    <mergeCell ref="P26:S26"/>
    <mergeCell ref="AS22:AT22"/>
    <mergeCell ref="AL21:AR21"/>
    <mergeCell ref="AL22:AR22"/>
    <mergeCell ref="AC22:AD22"/>
    <mergeCell ref="O22:U22"/>
    <mergeCell ref="AE21:AK21"/>
    <mergeCell ref="AE22:AK22"/>
    <mergeCell ref="U25:Z25"/>
    <mergeCell ref="AA25:AB25"/>
    <mergeCell ref="H24:N28"/>
    <mergeCell ref="AA27:AB27"/>
    <mergeCell ref="AA26:AB26"/>
    <mergeCell ref="P27:S27"/>
    <mergeCell ref="A25:G25"/>
    <mergeCell ref="P25:S25"/>
    <mergeCell ref="AG25:AT25"/>
    <mergeCell ref="AG26:AT26"/>
    <mergeCell ref="AD27:AF27"/>
    <mergeCell ref="A26:G28"/>
    <mergeCell ref="U27:Z27"/>
    <mergeCell ref="A29:G29"/>
    <mergeCell ref="A30:G30"/>
    <mergeCell ref="AB30:AC30"/>
    <mergeCell ref="AE30:AG30"/>
    <mergeCell ref="U30:AA30"/>
    <mergeCell ref="AH31:AS31"/>
    <mergeCell ref="AS34:AT34"/>
    <mergeCell ref="V35:AB35"/>
    <mergeCell ref="AC35:AD35"/>
    <mergeCell ref="AL35:AR35"/>
    <mergeCell ref="AS35:AT35"/>
    <mergeCell ref="AF34:AJ34"/>
    <mergeCell ref="AL34:AR34"/>
    <mergeCell ref="AE31:AG31"/>
    <mergeCell ref="U31:AA31"/>
    <mergeCell ref="AC34:AD34"/>
    <mergeCell ref="U32:AA32"/>
    <mergeCell ref="V34:AB34"/>
    <mergeCell ref="AB31:AC31"/>
    <mergeCell ref="A40:G42"/>
    <mergeCell ref="A34:G34"/>
    <mergeCell ref="P32:T32"/>
    <mergeCell ref="A39:G39"/>
    <mergeCell ref="A38:G38"/>
    <mergeCell ref="H38:N42"/>
    <mergeCell ref="P39:U39"/>
    <mergeCell ref="P34:T34"/>
    <mergeCell ref="P40:U40"/>
    <mergeCell ref="A31:G33"/>
    <mergeCell ref="H34:N37"/>
    <mergeCell ref="A36:G37"/>
    <mergeCell ref="P36:T36"/>
    <mergeCell ref="P35:T35"/>
    <mergeCell ref="H29:N33"/>
    <mergeCell ref="P31:T31"/>
    <mergeCell ref="P30:T30"/>
    <mergeCell ref="A35:G35"/>
    <mergeCell ref="AC36:AD36"/>
    <mergeCell ref="W40:AC40"/>
    <mergeCell ref="P41:U41"/>
    <mergeCell ref="AD39:AE39"/>
    <mergeCell ref="AF36:AJ36"/>
    <mergeCell ref="AB32:AC32"/>
    <mergeCell ref="AE32:AG32"/>
    <mergeCell ref="AH32:AS32"/>
    <mergeCell ref="AF35:AJ35"/>
    <mergeCell ref="AL36:AR36"/>
    <mergeCell ref="AS36:AT36"/>
    <mergeCell ref="V36:AB36"/>
    <mergeCell ref="AD40:AE40"/>
    <mergeCell ref="AG39:AK39"/>
    <mergeCell ref="W41:AC41"/>
    <mergeCell ref="AG40:AK40"/>
    <mergeCell ref="W39:AC39"/>
    <mergeCell ref="AD41:AE41"/>
    <mergeCell ref="AL49:AR49"/>
    <mergeCell ref="V50:AB50"/>
    <mergeCell ref="AL52:AR52"/>
    <mergeCell ref="AC50:AD50"/>
    <mergeCell ref="A49:G49"/>
    <mergeCell ref="AS60:AT60"/>
    <mergeCell ref="AL58:AR58"/>
    <mergeCell ref="AS58:AT58"/>
    <mergeCell ref="AL50:AR50"/>
    <mergeCell ref="AL54:AR54"/>
    <mergeCell ref="AS53:AT53"/>
    <mergeCell ref="AL53:AR53"/>
    <mergeCell ref="A56:G56"/>
    <mergeCell ref="O50:T50"/>
    <mergeCell ref="H48:N51"/>
    <mergeCell ref="AC58:AD58"/>
    <mergeCell ref="P56:T56"/>
    <mergeCell ref="P57:T57"/>
    <mergeCell ref="AC52:AD52"/>
    <mergeCell ref="AC54:AD54"/>
    <mergeCell ref="H56:N59"/>
    <mergeCell ref="V54:AB54"/>
    <mergeCell ref="V49:AB49"/>
    <mergeCell ref="AC48:AD48"/>
    <mergeCell ref="O44:U44"/>
    <mergeCell ref="O45:AC45"/>
    <mergeCell ref="V44:AB44"/>
    <mergeCell ref="AE45:AK45"/>
    <mergeCell ref="AE46:AK46"/>
    <mergeCell ref="AC49:AD49"/>
    <mergeCell ref="O46:U46"/>
    <mergeCell ref="V46:AB46"/>
    <mergeCell ref="AC46:AD46"/>
    <mergeCell ref="AC44:AD44"/>
    <mergeCell ref="V48:AB48"/>
    <mergeCell ref="O49:T49"/>
    <mergeCell ref="AE49:AJ49"/>
    <mergeCell ref="O48:T48"/>
    <mergeCell ref="AS50:AT50"/>
    <mergeCell ref="AF57:AJ57"/>
    <mergeCell ref="AF52:AJ52"/>
    <mergeCell ref="V56:AB56"/>
    <mergeCell ref="P58:T58"/>
    <mergeCell ref="V58:AB58"/>
    <mergeCell ref="AL60:AR60"/>
    <mergeCell ref="AF64:AJ64"/>
    <mergeCell ref="AF60:AJ60"/>
    <mergeCell ref="AF53:AJ53"/>
    <mergeCell ref="AF54:AJ54"/>
    <mergeCell ref="AF56:AJ56"/>
    <mergeCell ref="V57:AB57"/>
    <mergeCell ref="P52:T52"/>
    <mergeCell ref="V53:AB53"/>
    <mergeCell ref="P53:T53"/>
    <mergeCell ref="AC53:AD53"/>
    <mergeCell ref="P60:T60"/>
    <mergeCell ref="P61:T61"/>
    <mergeCell ref="AF61:AJ61"/>
    <mergeCell ref="AC62:AD62"/>
    <mergeCell ref="AL62:AR62"/>
    <mergeCell ref="AF62:AJ62"/>
    <mergeCell ref="AC56:AD56"/>
    <mergeCell ref="V74:AB74"/>
    <mergeCell ref="Q78:U78"/>
    <mergeCell ref="Q79:U79"/>
    <mergeCell ref="Q80:U80"/>
    <mergeCell ref="W89:AB89"/>
    <mergeCell ref="P83:U83"/>
    <mergeCell ref="AS56:AT56"/>
    <mergeCell ref="AL57:AR57"/>
    <mergeCell ref="AS57:AT57"/>
    <mergeCell ref="AL56:AR56"/>
    <mergeCell ref="AC57:AD57"/>
    <mergeCell ref="P64:T64"/>
    <mergeCell ref="AC66:AD66"/>
    <mergeCell ref="AL66:AR66"/>
    <mergeCell ref="AC83:AD83"/>
    <mergeCell ref="V73:AB73"/>
    <mergeCell ref="AC73:AD73"/>
    <mergeCell ref="AC74:AD74"/>
    <mergeCell ref="W81:AB81"/>
    <mergeCell ref="AC81:AD81"/>
    <mergeCell ref="W83:AB83"/>
    <mergeCell ref="AC70:AD70"/>
    <mergeCell ref="AF70:AJ70"/>
    <mergeCell ref="V66:AB66"/>
    <mergeCell ref="P65:T65"/>
    <mergeCell ref="A72:G72"/>
    <mergeCell ref="H72:N76"/>
    <mergeCell ref="A73:G73"/>
    <mergeCell ref="A74:G76"/>
    <mergeCell ref="H77:N84"/>
    <mergeCell ref="A78:G78"/>
    <mergeCell ref="P90:U90"/>
    <mergeCell ref="AC80:AD80"/>
    <mergeCell ref="H68:N71"/>
    <mergeCell ref="A69:G69"/>
    <mergeCell ref="A70:G71"/>
    <mergeCell ref="A77:G77"/>
    <mergeCell ref="A88:G88"/>
    <mergeCell ref="H88:N92"/>
    <mergeCell ref="A89:G89"/>
    <mergeCell ref="A90:G92"/>
    <mergeCell ref="P91:V91"/>
    <mergeCell ref="P73:T73"/>
    <mergeCell ref="P72:T72"/>
    <mergeCell ref="Q81:U81"/>
    <mergeCell ref="P75:T75"/>
    <mergeCell ref="P77:U77"/>
    <mergeCell ref="V72:AB72"/>
    <mergeCell ref="A64:G64"/>
    <mergeCell ref="P66:T66"/>
    <mergeCell ref="P68:T68"/>
    <mergeCell ref="P69:T69"/>
    <mergeCell ref="AI86:AQ86"/>
    <mergeCell ref="AR86:AS86"/>
    <mergeCell ref="S86:AA86"/>
    <mergeCell ref="AS89:AT89"/>
    <mergeCell ref="AC90:AD90"/>
    <mergeCell ref="AL75:AR75"/>
    <mergeCell ref="A85:G85"/>
    <mergeCell ref="H85:N87"/>
    <mergeCell ref="A86:G86"/>
    <mergeCell ref="A87:G87"/>
    <mergeCell ref="AC82:AD82"/>
    <mergeCell ref="W82:AB82"/>
    <mergeCell ref="A79:G84"/>
    <mergeCell ref="P89:U89"/>
    <mergeCell ref="W90:AB90"/>
    <mergeCell ref="AB86:AC86"/>
    <mergeCell ref="AF83:AK83"/>
    <mergeCell ref="AM83:AR83"/>
    <mergeCell ref="AM78:AR78"/>
    <mergeCell ref="AS83:AT83"/>
    <mergeCell ref="W98:AB98"/>
    <mergeCell ref="AC98:AD98"/>
    <mergeCell ref="P99:U99"/>
    <mergeCell ref="P98:U98"/>
    <mergeCell ref="W99:AB99"/>
    <mergeCell ref="AC99:AD99"/>
    <mergeCell ref="AE94:AF94"/>
    <mergeCell ref="AH94:AN94"/>
    <mergeCell ref="AM98:AR98"/>
    <mergeCell ref="AF98:AK98"/>
    <mergeCell ref="AM99:AR99"/>
    <mergeCell ref="A101:G101"/>
    <mergeCell ref="H101:N105"/>
    <mergeCell ref="A102:G102"/>
    <mergeCell ref="P102:U102"/>
    <mergeCell ref="P103:U103"/>
    <mergeCell ref="A103:G105"/>
    <mergeCell ref="A93:G93"/>
    <mergeCell ref="H93:N96"/>
    <mergeCell ref="A94:G94"/>
    <mergeCell ref="A95:G96"/>
    <mergeCell ref="P94:T94"/>
    <mergeCell ref="A97:G97"/>
    <mergeCell ref="H97:N100"/>
    <mergeCell ref="A98:G98"/>
    <mergeCell ref="A99:G100"/>
    <mergeCell ref="W104:AB104"/>
    <mergeCell ref="P104:U104"/>
    <mergeCell ref="AF102:AK102"/>
    <mergeCell ref="AF103:AK103"/>
    <mergeCell ref="W103:AB103"/>
    <mergeCell ref="AC103:AD103"/>
    <mergeCell ref="AC104:AD104"/>
    <mergeCell ref="AF104:AK104"/>
    <mergeCell ref="W102:AB102"/>
    <mergeCell ref="AM108:AR108"/>
    <mergeCell ref="A106:AT106"/>
    <mergeCell ref="AM102:AR102"/>
    <mergeCell ref="AM109:AR109"/>
    <mergeCell ref="AS109:AT109"/>
    <mergeCell ref="W108:AB108"/>
    <mergeCell ref="AC108:AD108"/>
    <mergeCell ref="AS108:AT108"/>
    <mergeCell ref="W109:AB109"/>
    <mergeCell ref="AC109:AD109"/>
    <mergeCell ref="AF109:AK109"/>
    <mergeCell ref="A107:G107"/>
    <mergeCell ref="H107:N110"/>
    <mergeCell ref="A108:G108"/>
    <mergeCell ref="P108:U108"/>
    <mergeCell ref="A109:G110"/>
    <mergeCell ref="P109:U109"/>
    <mergeCell ref="AF108:AK108"/>
    <mergeCell ref="AS103:AT103"/>
    <mergeCell ref="AS104:AT104"/>
    <mergeCell ref="AS102:AT102"/>
    <mergeCell ref="AC102:AD102"/>
    <mergeCell ref="AM104:AR104"/>
    <mergeCell ref="AM103:AR103"/>
  </mergeCells>
  <phoneticPr fontId="2"/>
  <pageMargins left="0.59055118110236227" right="0.59055118110236227" top="0.98425196850393704" bottom="0.98425196850393704" header="0.51181102362204722" footer="0.51181102362204722"/>
  <pageSetup paperSize="12" orientation="portrait" r:id="rId1"/>
  <headerFooter alignWithMargins="0">
    <oddFooter>&amp;C&amp;P/&amp;N&amp;R名取市ＨＰ</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BA335"/>
  <sheetViews>
    <sheetView topLeftCell="A85" zoomScale="90" zoomScaleNormal="90" zoomScaleSheetLayoutView="100" workbookViewId="0">
      <selection activeCell="L27" sqref="L27:BA27"/>
    </sheetView>
  </sheetViews>
  <sheetFormatPr defaultRowHeight="13.5"/>
  <cols>
    <col min="1" max="46" width="2.5" style="40" customWidth="1"/>
    <col min="47" max="47" width="3.75" style="40" customWidth="1"/>
    <col min="48" max="77" width="2.5" style="40" customWidth="1"/>
    <col min="78" max="16384" width="9" style="40"/>
  </cols>
  <sheetData>
    <row r="1" spans="1:53" ht="15">
      <c r="A1" s="434" t="s">
        <v>883</v>
      </c>
      <c r="B1" s="434"/>
      <c r="C1" s="434"/>
      <c r="D1" s="434"/>
      <c r="E1" s="434"/>
      <c r="F1" s="434"/>
      <c r="G1" s="434"/>
      <c r="H1" s="434"/>
      <c r="I1" s="434"/>
      <c r="J1" s="434"/>
      <c r="K1" s="434"/>
      <c r="L1" s="434"/>
      <c r="M1" s="434"/>
      <c r="N1" s="434"/>
    </row>
    <row r="2" spans="1:53" ht="30" customHeight="1">
      <c r="A2" s="296" t="s">
        <v>480</v>
      </c>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row>
    <row r="3" spans="1:53" ht="15" customHeight="1">
      <c r="A3" s="207" t="s">
        <v>481</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row>
    <row r="4" spans="1:53" ht="6.9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row>
    <row r="5" spans="1:53" ht="15" customHeight="1">
      <c r="A5" s="207" t="s">
        <v>558</v>
      </c>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row>
    <row r="6" spans="1:53" ht="15" customHeight="1">
      <c r="A6" s="207" t="s">
        <v>559</v>
      </c>
      <c r="B6" s="207"/>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427" t="s">
        <v>674</v>
      </c>
      <c r="AD6" s="427"/>
      <c r="AE6" s="427"/>
      <c r="AF6" s="207" t="s">
        <v>972</v>
      </c>
      <c r="AG6" s="207"/>
      <c r="AH6" s="207"/>
      <c r="AI6" s="207"/>
      <c r="AJ6" s="207"/>
      <c r="AK6" s="207"/>
      <c r="AL6" s="207"/>
      <c r="AM6" s="207"/>
      <c r="AN6" s="207"/>
      <c r="AO6" s="207"/>
      <c r="AP6" s="207"/>
      <c r="AQ6" s="207"/>
      <c r="AR6" s="207"/>
    </row>
    <row r="7" spans="1:53" ht="15" customHeight="1">
      <c r="A7" s="207" t="s">
        <v>560</v>
      </c>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427" t="s">
        <v>674</v>
      </c>
      <c r="AD7" s="427"/>
      <c r="AE7" s="427"/>
      <c r="AF7" s="207" t="s">
        <v>973</v>
      </c>
      <c r="AG7" s="207"/>
      <c r="AH7" s="207"/>
      <c r="AI7" s="207"/>
      <c r="AJ7" s="207"/>
      <c r="AK7" s="207"/>
      <c r="AL7" s="207"/>
      <c r="AM7" s="207"/>
      <c r="AN7" s="207"/>
      <c r="AO7" s="207"/>
      <c r="AP7" s="207"/>
      <c r="AQ7" s="207"/>
      <c r="AR7" s="207"/>
    </row>
    <row r="8" spans="1:53" ht="15" customHeight="1">
      <c r="A8" s="207" t="s">
        <v>561</v>
      </c>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427" t="s">
        <v>674</v>
      </c>
      <c r="AD8" s="427"/>
      <c r="AE8" s="427"/>
      <c r="AF8" s="207" t="s">
        <v>675</v>
      </c>
      <c r="AG8" s="207"/>
      <c r="AH8" s="207"/>
      <c r="AI8" s="207"/>
      <c r="AJ8" s="207"/>
      <c r="AK8" s="207"/>
      <c r="AL8" s="207"/>
      <c r="AM8" s="207"/>
      <c r="AN8" s="207"/>
      <c r="AO8" s="207"/>
      <c r="AP8" s="207"/>
      <c r="AQ8" s="207"/>
      <c r="AR8" s="207"/>
    </row>
    <row r="9" spans="1:53" ht="6.95" customHeight="1"/>
    <row r="10" spans="1:53" ht="20.100000000000001" customHeight="1">
      <c r="A10" s="258" t="s">
        <v>974</v>
      </c>
      <c r="B10" s="258"/>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258"/>
      <c r="AL10" s="258"/>
      <c r="AM10" s="258"/>
      <c r="AN10" s="258"/>
      <c r="AO10" s="258"/>
      <c r="AP10" s="258"/>
      <c r="AQ10" s="258"/>
      <c r="AR10" s="258"/>
      <c r="AS10" s="258"/>
      <c r="AT10" s="258"/>
      <c r="AU10" s="258"/>
      <c r="AV10" s="258"/>
      <c r="AW10" s="258"/>
      <c r="AX10" s="258"/>
      <c r="AY10" s="258"/>
      <c r="AZ10" s="258"/>
      <c r="BA10" s="258"/>
    </row>
    <row r="11" spans="1:53" ht="30" customHeight="1">
      <c r="A11" s="535" t="s">
        <v>557</v>
      </c>
      <c r="B11" s="536"/>
      <c r="C11" s="536"/>
      <c r="D11" s="536"/>
      <c r="E11" s="536"/>
      <c r="F11" s="536"/>
      <c r="G11" s="536"/>
      <c r="H11" s="536"/>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36"/>
      <c r="AH11" s="536"/>
      <c r="AI11" s="536"/>
      <c r="AJ11" s="536"/>
      <c r="AK11" s="536"/>
      <c r="AL11" s="536"/>
      <c r="AM11" s="536"/>
      <c r="AN11" s="536"/>
      <c r="AO11" s="536"/>
      <c r="AP11" s="536"/>
      <c r="AQ11" s="536"/>
      <c r="AR11" s="536"/>
      <c r="AS11" s="536"/>
      <c r="AT11" s="536"/>
      <c r="AU11" s="536"/>
      <c r="AV11" s="536"/>
      <c r="AW11" s="536"/>
      <c r="AX11" s="536"/>
      <c r="AY11" s="536"/>
      <c r="AZ11" s="536"/>
      <c r="BA11" s="537"/>
    </row>
    <row r="12" spans="1:53" ht="6.95" customHeight="1"/>
    <row r="13" spans="1:53" ht="20.100000000000001" customHeight="1">
      <c r="A13" s="258" t="s">
        <v>975</v>
      </c>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8"/>
      <c r="AM13" s="258"/>
      <c r="AN13" s="258"/>
      <c r="AO13" s="258"/>
      <c r="AP13" s="258"/>
      <c r="AQ13" s="258"/>
      <c r="AR13" s="258"/>
      <c r="AS13" s="258"/>
      <c r="AT13" s="258"/>
      <c r="AU13" s="258"/>
      <c r="AV13" s="258"/>
      <c r="AW13" s="258"/>
      <c r="AX13" s="258"/>
      <c r="AY13" s="258"/>
      <c r="AZ13" s="258"/>
      <c r="BA13" s="258"/>
    </row>
    <row r="14" spans="1:53" ht="45" customHeight="1">
      <c r="A14" s="535" t="s">
        <v>339</v>
      </c>
      <c r="B14" s="536"/>
      <c r="C14" s="536"/>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536"/>
      <c r="AF14" s="536"/>
      <c r="AG14" s="536"/>
      <c r="AH14" s="536"/>
      <c r="AI14" s="536"/>
      <c r="AJ14" s="536"/>
      <c r="AK14" s="536"/>
      <c r="AL14" s="536"/>
      <c r="AM14" s="536"/>
      <c r="AN14" s="536"/>
      <c r="AO14" s="536"/>
      <c r="AP14" s="536"/>
      <c r="AQ14" s="536"/>
      <c r="AR14" s="536"/>
      <c r="AS14" s="536"/>
      <c r="AT14" s="536"/>
      <c r="AU14" s="536"/>
      <c r="AV14" s="536"/>
      <c r="AW14" s="536"/>
      <c r="AX14" s="536"/>
      <c r="AY14" s="536"/>
      <c r="AZ14" s="536"/>
      <c r="BA14" s="537"/>
    </row>
    <row r="15" spans="1:53" ht="6.95" customHeight="1"/>
    <row r="16" spans="1:53" ht="20.100000000000001" customHeight="1">
      <c r="A16" s="258" t="s">
        <v>330</v>
      </c>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row>
    <row r="17" spans="1:53" ht="15" customHeight="1">
      <c r="A17" s="562" t="s">
        <v>192</v>
      </c>
      <c r="B17" s="563"/>
      <c r="C17" s="563"/>
      <c r="D17" s="563"/>
      <c r="E17" s="563"/>
      <c r="F17" s="563"/>
      <c r="G17" s="563"/>
      <c r="H17" s="563"/>
      <c r="I17" s="563"/>
      <c r="J17" s="563"/>
      <c r="K17" s="232" t="s">
        <v>331</v>
      </c>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3"/>
      <c r="AX17" s="233"/>
      <c r="AY17" s="233"/>
      <c r="AZ17" s="233"/>
      <c r="BA17" s="234"/>
    </row>
    <row r="18" spans="1:53" ht="15" customHeight="1">
      <c r="A18" s="564"/>
      <c r="B18" s="565"/>
      <c r="C18" s="565"/>
      <c r="D18" s="565"/>
      <c r="E18" s="565"/>
      <c r="F18" s="565"/>
      <c r="G18" s="565"/>
      <c r="H18" s="565"/>
      <c r="I18" s="565"/>
      <c r="J18" s="565"/>
      <c r="K18" s="19"/>
      <c r="L18" s="579" t="s">
        <v>333</v>
      </c>
      <c r="M18" s="579"/>
      <c r="N18" s="579"/>
      <c r="O18" s="579"/>
      <c r="P18" s="579"/>
      <c r="Q18" s="579"/>
      <c r="R18" s="579"/>
      <c r="S18" s="579"/>
      <c r="T18" s="579"/>
      <c r="U18" s="579"/>
      <c r="V18" s="579"/>
      <c r="W18" s="579"/>
      <c r="X18" s="579"/>
      <c r="Y18" s="579"/>
      <c r="Z18" s="579"/>
      <c r="AA18" s="579"/>
      <c r="AB18" s="579"/>
      <c r="AC18" s="579"/>
      <c r="AD18" s="579"/>
      <c r="AE18" s="579"/>
      <c r="AF18" s="579"/>
      <c r="AG18" s="579"/>
      <c r="AH18" s="579"/>
      <c r="AI18" s="579"/>
      <c r="AJ18" s="579"/>
      <c r="AK18" s="579"/>
      <c r="AL18" s="579"/>
      <c r="AM18" s="579"/>
      <c r="AN18" s="579"/>
      <c r="AO18" s="579"/>
      <c r="AP18" s="579"/>
      <c r="AQ18" s="579"/>
      <c r="AR18" s="579"/>
      <c r="AS18" s="579"/>
      <c r="AT18" s="579"/>
      <c r="AU18" s="579"/>
      <c r="AV18" s="579"/>
      <c r="AW18" s="579"/>
      <c r="AX18" s="579"/>
      <c r="AY18" s="579"/>
      <c r="AZ18" s="579"/>
      <c r="BA18" s="580"/>
    </row>
    <row r="19" spans="1:53" ht="15" customHeight="1">
      <c r="A19" s="564"/>
      <c r="B19" s="565"/>
      <c r="C19" s="565"/>
      <c r="D19" s="565"/>
      <c r="E19" s="565"/>
      <c r="F19" s="565"/>
      <c r="G19" s="565"/>
      <c r="H19" s="565"/>
      <c r="I19" s="565"/>
      <c r="J19" s="565"/>
      <c r="K19" s="52"/>
      <c r="L19" s="568" t="s">
        <v>332</v>
      </c>
      <c r="M19" s="568"/>
      <c r="N19" s="568"/>
      <c r="O19" s="568"/>
      <c r="P19" s="568"/>
      <c r="Q19" s="568"/>
      <c r="R19" s="568"/>
      <c r="S19" s="568"/>
      <c r="T19" s="568"/>
      <c r="U19" s="568"/>
      <c r="V19" s="568"/>
      <c r="W19" s="568"/>
      <c r="X19" s="568"/>
      <c r="Y19" s="568"/>
      <c r="Z19" s="568"/>
      <c r="AA19" s="568"/>
      <c r="AB19" s="568"/>
      <c r="AC19" s="568"/>
      <c r="AD19" s="568"/>
      <c r="AE19" s="568"/>
      <c r="AF19" s="568"/>
      <c r="AG19" s="568"/>
      <c r="AH19" s="568"/>
      <c r="AI19" s="568"/>
      <c r="AJ19" s="568"/>
      <c r="AK19" s="568"/>
      <c r="AL19" s="568"/>
      <c r="AM19" s="568"/>
      <c r="AN19" s="568"/>
      <c r="AO19" s="568"/>
      <c r="AP19" s="568"/>
      <c r="AQ19" s="568"/>
      <c r="AR19" s="568"/>
      <c r="AS19" s="568"/>
      <c r="AT19" s="568"/>
      <c r="AU19" s="568"/>
      <c r="AV19" s="568"/>
      <c r="AW19" s="568"/>
      <c r="AX19" s="568"/>
      <c r="AY19" s="568"/>
      <c r="AZ19" s="568"/>
      <c r="BA19" s="569"/>
    </row>
    <row r="20" spans="1:53" ht="15" customHeight="1">
      <c r="A20" s="564"/>
      <c r="B20" s="565"/>
      <c r="C20" s="565"/>
      <c r="D20" s="565"/>
      <c r="E20" s="565"/>
      <c r="F20" s="565"/>
      <c r="G20" s="565"/>
      <c r="H20" s="565"/>
      <c r="I20" s="565"/>
      <c r="J20" s="565"/>
      <c r="K20" s="559" t="s">
        <v>1031</v>
      </c>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0"/>
      <c r="AK20" s="560"/>
      <c r="AL20" s="560"/>
      <c r="AM20" s="560"/>
      <c r="AN20" s="560"/>
      <c r="AO20" s="560"/>
      <c r="AP20" s="560"/>
      <c r="AQ20" s="560"/>
      <c r="AR20" s="560"/>
      <c r="AS20" s="560"/>
      <c r="AT20" s="560"/>
      <c r="AU20" s="560"/>
      <c r="AV20" s="560"/>
      <c r="AW20" s="560"/>
      <c r="AX20" s="560"/>
      <c r="AY20" s="560"/>
      <c r="AZ20" s="560"/>
      <c r="BA20" s="561"/>
    </row>
    <row r="21" spans="1:53" ht="15" customHeight="1">
      <c r="A21" s="564"/>
      <c r="B21" s="565"/>
      <c r="C21" s="565"/>
      <c r="D21" s="565"/>
      <c r="E21" s="565"/>
      <c r="F21" s="565"/>
      <c r="G21" s="565"/>
      <c r="H21" s="565"/>
      <c r="I21" s="565"/>
      <c r="J21" s="565"/>
      <c r="K21" s="19"/>
      <c r="L21" s="570" t="s">
        <v>884</v>
      </c>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U21" s="570"/>
      <c r="AV21" s="570"/>
      <c r="AW21" s="570"/>
      <c r="AX21" s="570"/>
      <c r="AY21" s="570"/>
      <c r="AZ21" s="570"/>
      <c r="BA21" s="571"/>
    </row>
    <row r="22" spans="1:53" ht="6" customHeight="1">
      <c r="A22" s="564"/>
      <c r="B22" s="565"/>
      <c r="C22" s="565"/>
      <c r="D22" s="565"/>
      <c r="E22" s="565"/>
      <c r="F22" s="565"/>
      <c r="G22" s="565"/>
      <c r="H22" s="565"/>
      <c r="I22" s="565"/>
      <c r="J22" s="565"/>
      <c r="K22" s="19"/>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5"/>
    </row>
    <row r="23" spans="1:53" ht="15" customHeight="1">
      <c r="A23" s="564"/>
      <c r="B23" s="565"/>
      <c r="C23" s="565"/>
      <c r="D23" s="565"/>
      <c r="E23" s="565"/>
      <c r="F23" s="565"/>
      <c r="G23" s="565"/>
      <c r="H23" s="565"/>
      <c r="I23" s="565"/>
      <c r="J23" s="565"/>
      <c r="K23" s="19"/>
      <c r="L23" s="555" t="s">
        <v>334</v>
      </c>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U23" s="555"/>
      <c r="AV23" s="555"/>
      <c r="AW23" s="555"/>
      <c r="AX23" s="555"/>
      <c r="AY23" s="555"/>
      <c r="AZ23" s="555"/>
      <c r="BA23" s="556"/>
    </row>
    <row r="24" spans="1:53" ht="15" customHeight="1">
      <c r="A24" s="564"/>
      <c r="B24" s="565"/>
      <c r="C24" s="565"/>
      <c r="D24" s="565"/>
      <c r="E24" s="565"/>
      <c r="F24" s="565"/>
      <c r="G24" s="565"/>
      <c r="H24" s="565"/>
      <c r="I24" s="565"/>
      <c r="J24" s="565"/>
      <c r="K24" s="19"/>
      <c r="L24" s="557" t="s">
        <v>680</v>
      </c>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7"/>
      <c r="AK24" s="557"/>
      <c r="AL24" s="557"/>
      <c r="AM24" s="557"/>
      <c r="AN24" s="557"/>
      <c r="AO24" s="557"/>
      <c r="AP24" s="557"/>
      <c r="AQ24" s="557"/>
      <c r="AR24" s="557"/>
      <c r="AS24" s="557"/>
      <c r="AT24" s="557"/>
      <c r="AU24" s="557"/>
      <c r="AV24" s="557"/>
      <c r="AW24" s="557"/>
      <c r="AX24" s="557"/>
      <c r="AY24" s="557"/>
      <c r="AZ24" s="557"/>
      <c r="BA24" s="558"/>
    </row>
    <row r="25" spans="1:53" ht="6" customHeight="1">
      <c r="A25" s="564"/>
      <c r="B25" s="565"/>
      <c r="C25" s="565"/>
      <c r="D25" s="565"/>
      <c r="E25" s="565"/>
      <c r="F25" s="565"/>
      <c r="G25" s="565"/>
      <c r="H25" s="565"/>
      <c r="I25" s="565"/>
      <c r="J25" s="565"/>
      <c r="K25" s="19"/>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6"/>
      <c r="AZ25" s="166"/>
      <c r="BA25" s="167"/>
    </row>
    <row r="26" spans="1:53" ht="15" customHeight="1">
      <c r="A26" s="564"/>
      <c r="B26" s="565"/>
      <c r="C26" s="565"/>
      <c r="D26" s="565"/>
      <c r="E26" s="565"/>
      <c r="F26" s="565"/>
      <c r="G26" s="565"/>
      <c r="H26" s="565"/>
      <c r="I26" s="565"/>
      <c r="J26" s="565"/>
      <c r="K26" s="300" t="s">
        <v>335</v>
      </c>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59"/>
      <c r="AZ26" s="259"/>
      <c r="BA26" s="301"/>
    </row>
    <row r="27" spans="1:53" ht="15" customHeight="1">
      <c r="A27" s="566"/>
      <c r="B27" s="567"/>
      <c r="C27" s="567"/>
      <c r="D27" s="567"/>
      <c r="E27" s="567"/>
      <c r="F27" s="567"/>
      <c r="G27" s="567"/>
      <c r="H27" s="567"/>
      <c r="I27" s="567"/>
      <c r="J27" s="567"/>
      <c r="K27" s="21"/>
      <c r="L27" s="258" t="s">
        <v>336</v>
      </c>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258"/>
      <c r="AQ27" s="258"/>
      <c r="AR27" s="258"/>
      <c r="AS27" s="258"/>
      <c r="AT27" s="258"/>
      <c r="AU27" s="258"/>
      <c r="AV27" s="258"/>
      <c r="AW27" s="258"/>
      <c r="AX27" s="258"/>
      <c r="AY27" s="258"/>
      <c r="AZ27" s="258"/>
      <c r="BA27" s="303"/>
    </row>
    <row r="28" spans="1:53" ht="15" customHeight="1">
      <c r="A28" s="539" t="s">
        <v>337</v>
      </c>
      <c r="B28" s="540"/>
      <c r="C28" s="540"/>
      <c r="D28" s="540"/>
      <c r="E28" s="540"/>
      <c r="F28" s="540"/>
      <c r="G28" s="540"/>
      <c r="H28" s="540"/>
      <c r="I28" s="540"/>
      <c r="J28" s="540"/>
      <c r="K28" s="232" t="s">
        <v>976</v>
      </c>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c r="AY28" s="233"/>
      <c r="AZ28" s="233"/>
      <c r="BA28" s="234"/>
    </row>
    <row r="29" spans="1:53" ht="15" customHeight="1">
      <c r="A29" s="541" t="s">
        <v>338</v>
      </c>
      <c r="B29" s="542"/>
      <c r="C29" s="542"/>
      <c r="D29" s="542"/>
      <c r="E29" s="542"/>
      <c r="F29" s="542"/>
      <c r="G29" s="542"/>
      <c r="H29" s="542"/>
      <c r="I29" s="542"/>
      <c r="J29" s="542"/>
      <c r="K29" s="232" t="s">
        <v>552</v>
      </c>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233"/>
      <c r="BA29" s="234"/>
    </row>
    <row r="30" spans="1:53" ht="30" customHeight="1">
      <c r="A30" s="543"/>
      <c r="B30" s="544"/>
      <c r="C30" s="544"/>
      <c r="D30" s="544"/>
      <c r="E30" s="544"/>
      <c r="F30" s="544"/>
      <c r="G30" s="544"/>
      <c r="H30" s="544"/>
      <c r="I30" s="544"/>
      <c r="J30" s="544"/>
      <c r="K30" s="510" t="s">
        <v>551</v>
      </c>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511"/>
      <c r="AL30" s="511"/>
      <c r="AM30" s="511"/>
      <c r="AN30" s="511"/>
      <c r="AO30" s="511"/>
      <c r="AP30" s="511"/>
      <c r="AQ30" s="511"/>
      <c r="AR30" s="511"/>
      <c r="AS30" s="511"/>
      <c r="AT30" s="511"/>
      <c r="AU30" s="511"/>
      <c r="AV30" s="511"/>
      <c r="AW30" s="511"/>
      <c r="AX30" s="511"/>
      <c r="AY30" s="511"/>
      <c r="AZ30" s="511"/>
      <c r="BA30" s="512"/>
    </row>
    <row r="31" spans="1:53" ht="15" customHeight="1">
      <c r="A31" s="562" t="s">
        <v>79</v>
      </c>
      <c r="B31" s="563"/>
      <c r="C31" s="563"/>
      <c r="D31" s="563"/>
      <c r="E31" s="563"/>
      <c r="F31" s="563"/>
      <c r="G31" s="563"/>
      <c r="H31" s="563"/>
      <c r="I31" s="563"/>
      <c r="J31" s="563"/>
      <c r="K31" s="305" t="s">
        <v>553</v>
      </c>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7"/>
    </row>
    <row r="32" spans="1:53" ht="15" customHeight="1">
      <c r="A32" s="564"/>
      <c r="B32" s="565"/>
      <c r="C32" s="565"/>
      <c r="D32" s="565"/>
      <c r="E32" s="565"/>
      <c r="F32" s="565"/>
      <c r="G32" s="565"/>
      <c r="H32" s="565"/>
      <c r="I32" s="565"/>
      <c r="J32" s="565"/>
      <c r="K32" s="300" t="s">
        <v>554</v>
      </c>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59"/>
      <c r="AY32" s="259"/>
      <c r="AZ32" s="259"/>
      <c r="BA32" s="301"/>
    </row>
    <row r="33" spans="1:53" ht="15" customHeight="1">
      <c r="A33" s="564"/>
      <c r="B33" s="565"/>
      <c r="C33" s="565"/>
      <c r="D33" s="565"/>
      <c r="E33" s="565"/>
      <c r="F33" s="565"/>
      <c r="G33" s="565"/>
      <c r="H33" s="565"/>
      <c r="I33" s="565"/>
      <c r="J33" s="565"/>
      <c r="K33" s="300" t="s">
        <v>555</v>
      </c>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301"/>
    </row>
    <row r="34" spans="1:53" ht="15" customHeight="1">
      <c r="A34" s="566"/>
      <c r="B34" s="567"/>
      <c r="C34" s="567"/>
      <c r="D34" s="567"/>
      <c r="E34" s="567"/>
      <c r="F34" s="567"/>
      <c r="G34" s="567"/>
      <c r="H34" s="567"/>
      <c r="I34" s="567"/>
      <c r="J34" s="567"/>
      <c r="K34" s="302" t="s">
        <v>556</v>
      </c>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8"/>
      <c r="AY34" s="258"/>
      <c r="AZ34" s="258"/>
      <c r="BA34" s="303"/>
    </row>
    <row r="35" spans="1:53" ht="6.95" customHeight="1"/>
    <row r="36" spans="1:53" ht="15" customHeight="1">
      <c r="A36" s="207" t="s">
        <v>340</v>
      </c>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row>
    <row r="37" spans="1:53" ht="15" customHeight="1">
      <c r="A37" s="590" t="s">
        <v>423</v>
      </c>
      <c r="B37" s="590"/>
      <c r="C37" s="590"/>
      <c r="D37" s="590"/>
      <c r="E37" s="590"/>
      <c r="F37" s="590"/>
      <c r="G37" s="590"/>
      <c r="H37" s="590"/>
      <c r="I37" s="590"/>
      <c r="J37" s="590"/>
      <c r="K37" s="590"/>
      <c r="L37" s="590"/>
      <c r="M37" s="78"/>
    </row>
    <row r="38" spans="1:53" ht="15" customHeight="1">
      <c r="A38" s="473" t="s">
        <v>415</v>
      </c>
      <c r="B38" s="473"/>
      <c r="C38" s="473"/>
      <c r="D38" s="473"/>
      <c r="E38" s="473"/>
      <c r="F38" s="473"/>
      <c r="G38" s="473"/>
      <c r="H38" s="473"/>
      <c r="I38" s="473"/>
      <c r="J38" s="473"/>
      <c r="K38" s="473"/>
      <c r="L38" s="473"/>
      <c r="M38" s="473" t="s">
        <v>416</v>
      </c>
      <c r="N38" s="473"/>
      <c r="O38" s="473"/>
      <c r="P38" s="473"/>
      <c r="Q38" s="473"/>
      <c r="R38" s="473"/>
      <c r="S38" s="473"/>
      <c r="T38" s="473"/>
      <c r="U38" s="473"/>
      <c r="V38" s="473"/>
      <c r="W38" s="473"/>
      <c r="X38" s="473"/>
      <c r="Y38" s="473"/>
      <c r="Z38" s="473"/>
      <c r="AA38" s="473"/>
      <c r="AB38" s="473"/>
      <c r="AC38" s="473"/>
      <c r="AD38" s="473"/>
      <c r="AE38" s="473"/>
      <c r="AF38" s="473"/>
      <c r="AG38" s="473"/>
      <c r="AH38" s="473"/>
      <c r="AI38" s="485" t="s">
        <v>56</v>
      </c>
      <c r="AJ38" s="485"/>
      <c r="AK38" s="485"/>
      <c r="AN38" s="584" t="s">
        <v>56</v>
      </c>
      <c r="AO38" s="585"/>
      <c r="AP38" s="585"/>
      <c r="AQ38" s="585"/>
      <c r="AR38" s="583" t="s">
        <v>419</v>
      </c>
      <c r="AS38" s="583"/>
      <c r="AT38" s="583"/>
      <c r="AU38" s="583"/>
      <c r="AV38" s="583"/>
      <c r="AW38" s="583"/>
      <c r="AX38" s="583"/>
      <c r="AY38" s="583"/>
      <c r="AZ38" s="583"/>
      <c r="BA38" s="583"/>
    </row>
    <row r="39" spans="1:53" ht="15" customHeight="1">
      <c r="A39" s="546" t="s">
        <v>421</v>
      </c>
      <c r="B39" s="547"/>
      <c r="C39" s="547"/>
      <c r="D39" s="547"/>
      <c r="E39" s="547"/>
      <c r="F39" s="547"/>
      <c r="G39" s="547"/>
      <c r="H39" s="547"/>
      <c r="I39" s="547"/>
      <c r="J39" s="547"/>
      <c r="K39" s="547"/>
      <c r="L39" s="548"/>
      <c r="M39" s="230" t="s">
        <v>417</v>
      </c>
      <c r="N39" s="230"/>
      <c r="O39" s="230"/>
      <c r="P39" s="230"/>
      <c r="Q39" s="230"/>
      <c r="R39" s="230"/>
      <c r="S39" s="230"/>
      <c r="T39" s="230"/>
      <c r="U39" s="230"/>
      <c r="V39" s="230"/>
      <c r="W39" s="230"/>
      <c r="X39" s="230"/>
      <c r="Y39" s="230"/>
      <c r="Z39" s="230"/>
      <c r="AA39" s="230"/>
      <c r="AB39" s="230"/>
      <c r="AC39" s="230"/>
      <c r="AD39" s="230"/>
      <c r="AE39" s="230"/>
      <c r="AF39" s="230"/>
      <c r="AG39" s="230"/>
      <c r="AH39" s="230"/>
      <c r="AI39" s="493" t="s">
        <v>418</v>
      </c>
      <c r="AJ39" s="493"/>
      <c r="AK39" s="493"/>
      <c r="AN39" s="586"/>
      <c r="AO39" s="587"/>
      <c r="AP39" s="587"/>
      <c r="AQ39" s="587"/>
      <c r="AR39" s="538" t="s">
        <v>885</v>
      </c>
      <c r="AS39" s="538"/>
      <c r="AT39" s="538"/>
      <c r="AU39" s="538"/>
      <c r="AV39" s="538"/>
      <c r="AW39" s="538" t="s">
        <v>886</v>
      </c>
      <c r="AX39" s="538"/>
      <c r="AY39" s="538"/>
      <c r="AZ39" s="538"/>
      <c r="BA39" s="538"/>
    </row>
    <row r="40" spans="1:53" ht="15" customHeight="1">
      <c r="A40" s="549"/>
      <c r="B40" s="550"/>
      <c r="C40" s="550"/>
      <c r="D40" s="550"/>
      <c r="E40" s="550"/>
      <c r="F40" s="550"/>
      <c r="G40" s="550"/>
      <c r="H40" s="550"/>
      <c r="I40" s="550"/>
      <c r="J40" s="550"/>
      <c r="K40" s="550"/>
      <c r="L40" s="551"/>
      <c r="M40" s="530" t="s">
        <v>681</v>
      </c>
      <c r="N40" s="530"/>
      <c r="O40" s="530"/>
      <c r="P40" s="530"/>
      <c r="Q40" s="530"/>
      <c r="R40" s="530"/>
      <c r="S40" s="530"/>
      <c r="T40" s="530"/>
      <c r="U40" s="530"/>
      <c r="V40" s="530"/>
      <c r="W40" s="530"/>
      <c r="X40" s="530"/>
      <c r="Y40" s="530"/>
      <c r="Z40" s="530"/>
      <c r="AA40" s="530"/>
      <c r="AB40" s="530"/>
      <c r="AC40" s="530"/>
      <c r="AD40" s="530"/>
      <c r="AE40" s="530"/>
      <c r="AF40" s="530"/>
      <c r="AG40" s="530"/>
      <c r="AH40" s="530"/>
      <c r="AI40" s="493"/>
      <c r="AJ40" s="493"/>
      <c r="AK40" s="493"/>
      <c r="AN40" s="588"/>
      <c r="AO40" s="589"/>
      <c r="AP40" s="589"/>
      <c r="AQ40" s="589"/>
      <c r="AR40" s="545" t="s">
        <v>584</v>
      </c>
      <c r="AS40" s="545"/>
      <c r="AT40" s="545"/>
      <c r="AU40" s="545"/>
      <c r="AV40" s="545"/>
      <c r="AW40" s="545" t="s">
        <v>341</v>
      </c>
      <c r="AX40" s="545"/>
      <c r="AY40" s="545"/>
      <c r="AZ40" s="545"/>
      <c r="BA40" s="545"/>
    </row>
    <row r="41" spans="1:53" ht="15" customHeight="1">
      <c r="A41" s="552"/>
      <c r="B41" s="553"/>
      <c r="C41" s="553"/>
      <c r="D41" s="553"/>
      <c r="E41" s="553"/>
      <c r="F41" s="553"/>
      <c r="G41" s="553"/>
      <c r="H41" s="553"/>
      <c r="I41" s="553"/>
      <c r="J41" s="553"/>
      <c r="K41" s="553"/>
      <c r="L41" s="554"/>
      <c r="M41" s="251" t="s">
        <v>420</v>
      </c>
      <c r="N41" s="252"/>
      <c r="O41" s="252"/>
      <c r="P41" s="252"/>
      <c r="Q41" s="252"/>
      <c r="R41" s="252"/>
      <c r="S41" s="252"/>
      <c r="T41" s="252"/>
      <c r="U41" s="252"/>
      <c r="V41" s="252"/>
      <c r="W41" s="252"/>
      <c r="X41" s="252"/>
      <c r="Y41" s="252"/>
      <c r="Z41" s="252"/>
      <c r="AA41" s="252"/>
      <c r="AB41" s="252"/>
      <c r="AC41" s="252"/>
      <c r="AD41" s="252"/>
      <c r="AE41" s="252"/>
      <c r="AF41" s="252"/>
      <c r="AG41" s="252"/>
      <c r="AH41" s="253"/>
      <c r="AI41" s="493" t="s">
        <v>422</v>
      </c>
      <c r="AJ41" s="493"/>
      <c r="AK41" s="493"/>
      <c r="AN41" s="477" t="s">
        <v>342</v>
      </c>
      <c r="AO41" s="478"/>
      <c r="AP41" s="478"/>
      <c r="AQ41" s="478"/>
      <c r="AR41" s="534" t="s">
        <v>887</v>
      </c>
      <c r="AS41" s="534"/>
      <c r="AT41" s="534"/>
      <c r="AU41" s="534"/>
      <c r="AV41" s="534"/>
      <c r="AW41" s="534" t="s">
        <v>887</v>
      </c>
      <c r="AX41" s="534"/>
      <c r="AY41" s="534"/>
      <c r="AZ41" s="534"/>
      <c r="BA41" s="534"/>
    </row>
    <row r="42" spans="1:53" ht="15" customHeight="1">
      <c r="A42" s="503" t="s">
        <v>424</v>
      </c>
      <c r="B42" s="503"/>
      <c r="C42" s="503"/>
      <c r="D42" s="503"/>
      <c r="E42" s="503"/>
      <c r="F42" s="503"/>
      <c r="G42" s="503"/>
      <c r="H42" s="503"/>
      <c r="I42" s="503"/>
      <c r="J42" s="503"/>
      <c r="K42" s="503"/>
      <c r="L42" s="503"/>
      <c r="AN42" s="487" t="s">
        <v>343</v>
      </c>
      <c r="AO42" s="488"/>
      <c r="AP42" s="488"/>
      <c r="AQ42" s="488"/>
      <c r="AR42" s="534" t="s">
        <v>376</v>
      </c>
      <c r="AS42" s="534"/>
      <c r="AT42" s="534"/>
      <c r="AU42" s="534"/>
      <c r="AV42" s="534"/>
      <c r="AW42" s="534" t="s">
        <v>404</v>
      </c>
      <c r="AX42" s="534"/>
      <c r="AY42" s="534"/>
      <c r="AZ42" s="534"/>
      <c r="BA42" s="534"/>
    </row>
    <row r="43" spans="1:53" ht="15" customHeight="1">
      <c r="A43" s="581" t="s">
        <v>736</v>
      </c>
      <c r="B43" s="581"/>
      <c r="C43" s="581"/>
      <c r="D43" s="581"/>
      <c r="E43" s="581"/>
      <c r="F43" s="581"/>
      <c r="G43" s="581"/>
      <c r="H43" s="581"/>
      <c r="I43" s="581"/>
      <c r="J43" s="581"/>
      <c r="K43" s="581"/>
      <c r="L43" s="581"/>
      <c r="M43" s="581"/>
      <c r="N43" s="581"/>
      <c r="O43" s="581"/>
      <c r="P43" s="581"/>
      <c r="Q43" s="581"/>
      <c r="R43" s="581"/>
      <c r="S43" s="581"/>
      <c r="T43" s="581"/>
      <c r="U43" s="581"/>
      <c r="V43" s="581"/>
      <c r="W43" s="581"/>
      <c r="X43" s="581"/>
      <c r="Y43" s="581"/>
      <c r="Z43" s="581"/>
      <c r="AA43" s="581"/>
      <c r="AB43" s="581"/>
      <c r="AC43" s="581"/>
      <c r="AD43" s="581"/>
      <c r="AE43" s="581"/>
      <c r="AF43" s="581"/>
      <c r="AG43" s="581"/>
      <c r="AH43" s="582"/>
      <c r="AI43" s="572" t="s">
        <v>56</v>
      </c>
      <c r="AJ43" s="573"/>
      <c r="AK43" s="573"/>
      <c r="AL43" s="574"/>
      <c r="AN43" s="477" t="s">
        <v>344</v>
      </c>
      <c r="AO43" s="478"/>
      <c r="AP43" s="478"/>
      <c r="AQ43" s="479"/>
      <c r="AR43" s="494" t="s">
        <v>377</v>
      </c>
      <c r="AS43" s="495"/>
      <c r="AT43" s="495"/>
      <c r="AU43" s="495"/>
      <c r="AV43" s="496"/>
      <c r="AW43" s="494" t="s">
        <v>377</v>
      </c>
      <c r="AX43" s="495"/>
      <c r="AY43" s="495"/>
      <c r="AZ43" s="495"/>
      <c r="BA43" s="496"/>
    </row>
    <row r="44" spans="1:53" ht="15" customHeight="1">
      <c r="A44" s="473" t="s">
        <v>425</v>
      </c>
      <c r="B44" s="473"/>
      <c r="C44" s="473"/>
      <c r="D44" s="473"/>
      <c r="E44" s="473"/>
      <c r="F44" s="473"/>
      <c r="G44" s="473"/>
      <c r="H44" s="473"/>
      <c r="I44" s="473"/>
      <c r="J44" s="473"/>
      <c r="K44" s="473"/>
      <c r="L44" s="473"/>
      <c r="M44" s="473" t="s">
        <v>416</v>
      </c>
      <c r="N44" s="473"/>
      <c r="O44" s="473"/>
      <c r="P44" s="473"/>
      <c r="Q44" s="473"/>
      <c r="R44" s="473"/>
      <c r="S44" s="473"/>
      <c r="T44" s="473"/>
      <c r="U44" s="473"/>
      <c r="V44" s="473"/>
      <c r="W44" s="473"/>
      <c r="X44" s="473"/>
      <c r="Y44" s="473"/>
      <c r="Z44" s="473"/>
      <c r="AA44" s="473"/>
      <c r="AB44" s="473"/>
      <c r="AC44" s="473"/>
      <c r="AD44" s="473"/>
      <c r="AE44" s="473"/>
      <c r="AF44" s="473"/>
      <c r="AG44" s="473"/>
      <c r="AH44" s="473"/>
      <c r="AI44" s="577" t="s">
        <v>738</v>
      </c>
      <c r="AJ44" s="578"/>
      <c r="AK44" s="575" t="s">
        <v>737</v>
      </c>
      <c r="AL44" s="576"/>
      <c r="AN44" s="531" t="s">
        <v>345</v>
      </c>
      <c r="AO44" s="532"/>
      <c r="AP44" s="532"/>
      <c r="AQ44" s="533"/>
      <c r="AR44" s="500" t="s">
        <v>378</v>
      </c>
      <c r="AS44" s="501"/>
      <c r="AT44" s="501"/>
      <c r="AU44" s="501"/>
      <c r="AV44" s="502"/>
      <c r="AW44" s="500" t="s">
        <v>378</v>
      </c>
      <c r="AX44" s="501"/>
      <c r="AY44" s="501"/>
      <c r="AZ44" s="501"/>
      <c r="BA44" s="502"/>
    </row>
    <row r="45" spans="1:53" ht="15" customHeight="1">
      <c r="A45" s="504" t="s">
        <v>676</v>
      </c>
      <c r="B45" s="504"/>
      <c r="C45" s="504"/>
      <c r="D45" s="504"/>
      <c r="E45" s="504"/>
      <c r="F45" s="504"/>
      <c r="G45" s="504"/>
      <c r="H45" s="504"/>
      <c r="I45" s="504"/>
      <c r="J45" s="504"/>
      <c r="K45" s="504"/>
      <c r="L45" s="504"/>
      <c r="M45" s="230" t="s">
        <v>426</v>
      </c>
      <c r="N45" s="230"/>
      <c r="O45" s="230"/>
      <c r="P45" s="230"/>
      <c r="Q45" s="230"/>
      <c r="R45" s="230"/>
      <c r="S45" s="230"/>
      <c r="T45" s="230"/>
      <c r="U45" s="230"/>
      <c r="V45" s="230"/>
      <c r="W45" s="230"/>
      <c r="X45" s="230"/>
      <c r="Y45" s="230"/>
      <c r="Z45" s="230"/>
      <c r="AA45" s="230"/>
      <c r="AB45" s="230"/>
      <c r="AC45" s="230"/>
      <c r="AD45" s="230"/>
      <c r="AE45" s="230"/>
      <c r="AF45" s="230"/>
      <c r="AG45" s="230"/>
      <c r="AH45" s="230"/>
      <c r="AI45" s="513" t="s">
        <v>427</v>
      </c>
      <c r="AJ45" s="514"/>
      <c r="AK45" s="521" t="s">
        <v>476</v>
      </c>
      <c r="AL45" s="522"/>
      <c r="AN45" s="527" t="s">
        <v>346</v>
      </c>
      <c r="AO45" s="528"/>
      <c r="AP45" s="528"/>
      <c r="AQ45" s="529"/>
      <c r="AR45" s="497" t="s">
        <v>379</v>
      </c>
      <c r="AS45" s="498"/>
      <c r="AT45" s="498"/>
      <c r="AU45" s="498"/>
      <c r="AV45" s="499"/>
      <c r="AW45" s="497" t="s">
        <v>405</v>
      </c>
      <c r="AX45" s="498"/>
      <c r="AY45" s="498"/>
      <c r="AZ45" s="498"/>
      <c r="BA45" s="499"/>
    </row>
    <row r="46" spans="1:53" ht="15" customHeight="1">
      <c r="A46" s="505"/>
      <c r="B46" s="505"/>
      <c r="C46" s="505"/>
      <c r="D46" s="505"/>
      <c r="E46" s="505"/>
      <c r="F46" s="505"/>
      <c r="G46" s="505"/>
      <c r="H46" s="505"/>
      <c r="I46" s="505"/>
      <c r="J46" s="505"/>
      <c r="K46" s="505"/>
      <c r="L46" s="505"/>
      <c r="M46" s="530"/>
      <c r="N46" s="530"/>
      <c r="O46" s="530"/>
      <c r="P46" s="530"/>
      <c r="Q46" s="530"/>
      <c r="R46" s="530"/>
      <c r="S46" s="530"/>
      <c r="T46" s="530"/>
      <c r="U46" s="530"/>
      <c r="V46" s="530"/>
      <c r="W46" s="530"/>
      <c r="X46" s="530"/>
      <c r="Y46" s="530"/>
      <c r="Z46" s="530"/>
      <c r="AA46" s="530"/>
      <c r="AB46" s="530"/>
      <c r="AC46" s="530"/>
      <c r="AD46" s="530"/>
      <c r="AE46" s="530"/>
      <c r="AF46" s="530"/>
      <c r="AG46" s="530"/>
      <c r="AH46" s="530"/>
      <c r="AI46" s="515"/>
      <c r="AJ46" s="516"/>
      <c r="AK46" s="523"/>
      <c r="AL46" s="524"/>
      <c r="AN46" s="487" t="s">
        <v>347</v>
      </c>
      <c r="AO46" s="488"/>
      <c r="AP46" s="488"/>
      <c r="AQ46" s="489"/>
      <c r="AR46" s="494" t="s">
        <v>380</v>
      </c>
      <c r="AS46" s="495"/>
      <c r="AT46" s="495"/>
      <c r="AU46" s="495"/>
      <c r="AV46" s="496"/>
      <c r="AW46" s="494" t="s">
        <v>888</v>
      </c>
      <c r="AX46" s="495"/>
      <c r="AY46" s="495"/>
      <c r="AZ46" s="495"/>
      <c r="BA46" s="496"/>
    </row>
    <row r="47" spans="1:53" ht="15" customHeight="1">
      <c r="A47" s="504" t="s">
        <v>428</v>
      </c>
      <c r="B47" s="504"/>
      <c r="C47" s="504"/>
      <c r="D47" s="504"/>
      <c r="E47" s="504"/>
      <c r="F47" s="504"/>
      <c r="G47" s="504"/>
      <c r="H47" s="504"/>
      <c r="I47" s="504"/>
      <c r="J47" s="504"/>
      <c r="K47" s="504"/>
      <c r="L47" s="504"/>
      <c r="M47" s="507" t="s">
        <v>429</v>
      </c>
      <c r="N47" s="508"/>
      <c r="O47" s="508"/>
      <c r="P47" s="508"/>
      <c r="Q47" s="508"/>
      <c r="R47" s="508"/>
      <c r="S47" s="508"/>
      <c r="T47" s="508"/>
      <c r="U47" s="508"/>
      <c r="V47" s="508"/>
      <c r="W47" s="508"/>
      <c r="X47" s="508"/>
      <c r="Y47" s="508"/>
      <c r="Z47" s="508"/>
      <c r="AA47" s="508"/>
      <c r="AB47" s="508"/>
      <c r="AC47" s="508"/>
      <c r="AD47" s="508"/>
      <c r="AE47" s="508"/>
      <c r="AF47" s="508"/>
      <c r="AG47" s="508"/>
      <c r="AH47" s="509"/>
      <c r="AI47" s="513" t="s">
        <v>422</v>
      </c>
      <c r="AJ47" s="514"/>
      <c r="AK47" s="523"/>
      <c r="AL47" s="524"/>
      <c r="AN47" s="477" t="s">
        <v>348</v>
      </c>
      <c r="AO47" s="478"/>
      <c r="AP47" s="478"/>
      <c r="AQ47" s="479"/>
      <c r="AR47" s="494" t="s">
        <v>381</v>
      </c>
      <c r="AS47" s="495"/>
      <c r="AT47" s="495"/>
      <c r="AU47" s="495"/>
      <c r="AV47" s="496"/>
      <c r="AW47" s="494" t="s">
        <v>381</v>
      </c>
      <c r="AX47" s="495"/>
      <c r="AY47" s="495"/>
      <c r="AZ47" s="495"/>
      <c r="BA47" s="496"/>
    </row>
    <row r="48" spans="1:53" ht="15" customHeight="1">
      <c r="A48" s="505"/>
      <c r="B48" s="505"/>
      <c r="C48" s="505"/>
      <c r="D48" s="505"/>
      <c r="E48" s="505"/>
      <c r="F48" s="505"/>
      <c r="G48" s="505"/>
      <c r="H48" s="505"/>
      <c r="I48" s="505"/>
      <c r="J48" s="505"/>
      <c r="K48" s="505"/>
      <c r="L48" s="505"/>
      <c r="M48" s="510"/>
      <c r="N48" s="511"/>
      <c r="O48" s="511"/>
      <c r="P48" s="511"/>
      <c r="Q48" s="511"/>
      <c r="R48" s="511"/>
      <c r="S48" s="511"/>
      <c r="T48" s="511"/>
      <c r="U48" s="511"/>
      <c r="V48" s="511"/>
      <c r="W48" s="511"/>
      <c r="X48" s="511"/>
      <c r="Y48" s="511"/>
      <c r="Z48" s="511"/>
      <c r="AA48" s="511"/>
      <c r="AB48" s="511"/>
      <c r="AC48" s="511"/>
      <c r="AD48" s="511"/>
      <c r="AE48" s="511"/>
      <c r="AF48" s="511"/>
      <c r="AG48" s="511"/>
      <c r="AH48" s="512"/>
      <c r="AI48" s="515"/>
      <c r="AJ48" s="516"/>
      <c r="AK48" s="523"/>
      <c r="AL48" s="524"/>
      <c r="AN48" s="487" t="s">
        <v>349</v>
      </c>
      <c r="AO48" s="488"/>
      <c r="AP48" s="488"/>
      <c r="AQ48" s="489"/>
      <c r="AR48" s="494" t="s">
        <v>382</v>
      </c>
      <c r="AS48" s="495"/>
      <c r="AT48" s="495"/>
      <c r="AU48" s="495"/>
      <c r="AV48" s="496"/>
      <c r="AW48" s="494" t="s">
        <v>406</v>
      </c>
      <c r="AX48" s="495"/>
      <c r="AY48" s="495"/>
      <c r="AZ48" s="495"/>
      <c r="BA48" s="496"/>
    </row>
    <row r="49" spans="1:53" ht="15" customHeight="1">
      <c r="A49" s="504" t="s">
        <v>430</v>
      </c>
      <c r="B49" s="504"/>
      <c r="C49" s="504"/>
      <c r="D49" s="504"/>
      <c r="E49" s="504"/>
      <c r="F49" s="504"/>
      <c r="G49" s="504"/>
      <c r="H49" s="504"/>
      <c r="I49" s="504"/>
      <c r="J49" s="504"/>
      <c r="K49" s="504"/>
      <c r="L49" s="504"/>
      <c r="M49" s="507" t="s">
        <v>431</v>
      </c>
      <c r="N49" s="508"/>
      <c r="O49" s="508"/>
      <c r="P49" s="508"/>
      <c r="Q49" s="508"/>
      <c r="R49" s="508"/>
      <c r="S49" s="508"/>
      <c r="T49" s="508"/>
      <c r="U49" s="508"/>
      <c r="V49" s="508"/>
      <c r="W49" s="508"/>
      <c r="X49" s="508"/>
      <c r="Y49" s="508"/>
      <c r="Z49" s="508"/>
      <c r="AA49" s="508"/>
      <c r="AB49" s="508"/>
      <c r="AC49" s="508"/>
      <c r="AD49" s="508"/>
      <c r="AE49" s="508"/>
      <c r="AF49" s="508"/>
      <c r="AG49" s="508"/>
      <c r="AH49" s="509"/>
      <c r="AI49" s="513" t="s">
        <v>422</v>
      </c>
      <c r="AJ49" s="514"/>
      <c r="AK49" s="523"/>
      <c r="AL49" s="524"/>
      <c r="AN49" s="481" t="s">
        <v>350</v>
      </c>
      <c r="AO49" s="482"/>
      <c r="AP49" s="482"/>
      <c r="AQ49" s="483"/>
      <c r="AR49" s="500" t="s">
        <v>889</v>
      </c>
      <c r="AS49" s="501"/>
      <c r="AT49" s="501"/>
      <c r="AU49" s="501"/>
      <c r="AV49" s="502"/>
      <c r="AW49" s="500" t="s">
        <v>889</v>
      </c>
      <c r="AX49" s="501"/>
      <c r="AY49" s="501"/>
      <c r="AZ49" s="501"/>
      <c r="BA49" s="502"/>
    </row>
    <row r="50" spans="1:53" ht="15" customHeight="1">
      <c r="A50" s="505"/>
      <c r="B50" s="505"/>
      <c r="C50" s="505"/>
      <c r="D50" s="505"/>
      <c r="E50" s="505"/>
      <c r="F50" s="505"/>
      <c r="G50" s="505"/>
      <c r="H50" s="505"/>
      <c r="I50" s="505"/>
      <c r="J50" s="505"/>
      <c r="K50" s="505"/>
      <c r="L50" s="505"/>
      <c r="M50" s="510"/>
      <c r="N50" s="511"/>
      <c r="O50" s="511"/>
      <c r="P50" s="511"/>
      <c r="Q50" s="511"/>
      <c r="R50" s="511"/>
      <c r="S50" s="511"/>
      <c r="T50" s="511"/>
      <c r="U50" s="511"/>
      <c r="V50" s="511"/>
      <c r="W50" s="511"/>
      <c r="X50" s="511"/>
      <c r="Y50" s="511"/>
      <c r="Z50" s="511"/>
      <c r="AA50" s="511"/>
      <c r="AB50" s="511"/>
      <c r="AC50" s="511"/>
      <c r="AD50" s="511"/>
      <c r="AE50" s="511"/>
      <c r="AF50" s="511"/>
      <c r="AG50" s="511"/>
      <c r="AH50" s="512"/>
      <c r="AI50" s="515"/>
      <c r="AJ50" s="516"/>
      <c r="AK50" s="523"/>
      <c r="AL50" s="524"/>
      <c r="AN50" s="474" t="s">
        <v>351</v>
      </c>
      <c r="AO50" s="475"/>
      <c r="AP50" s="475"/>
      <c r="AQ50" s="476"/>
      <c r="AR50" s="497" t="s">
        <v>383</v>
      </c>
      <c r="AS50" s="498"/>
      <c r="AT50" s="498"/>
      <c r="AU50" s="498"/>
      <c r="AV50" s="499"/>
      <c r="AW50" s="497" t="s">
        <v>407</v>
      </c>
      <c r="AX50" s="498"/>
      <c r="AY50" s="498"/>
      <c r="AZ50" s="498"/>
      <c r="BA50" s="499"/>
    </row>
    <row r="51" spans="1:53" ht="15" customHeight="1">
      <c r="A51" s="491" t="s">
        <v>432</v>
      </c>
      <c r="B51" s="491"/>
      <c r="C51" s="491"/>
      <c r="D51" s="491"/>
      <c r="E51" s="491"/>
      <c r="F51" s="491"/>
      <c r="G51" s="491"/>
      <c r="H51" s="491"/>
      <c r="I51" s="491"/>
      <c r="J51" s="491"/>
      <c r="K51" s="491"/>
      <c r="L51" s="491"/>
      <c r="M51" s="506" t="s">
        <v>433</v>
      </c>
      <c r="N51" s="506"/>
      <c r="O51" s="506"/>
      <c r="P51" s="506"/>
      <c r="Q51" s="506"/>
      <c r="R51" s="506"/>
      <c r="S51" s="506"/>
      <c r="T51" s="506"/>
      <c r="U51" s="506"/>
      <c r="V51" s="506"/>
      <c r="W51" s="506"/>
      <c r="X51" s="506"/>
      <c r="Y51" s="506"/>
      <c r="Z51" s="506"/>
      <c r="AA51" s="506"/>
      <c r="AB51" s="506"/>
      <c r="AC51" s="506"/>
      <c r="AD51" s="506"/>
      <c r="AE51" s="506"/>
      <c r="AF51" s="506"/>
      <c r="AG51" s="506"/>
      <c r="AH51" s="506"/>
      <c r="AI51" s="513" t="s">
        <v>422</v>
      </c>
      <c r="AJ51" s="514"/>
      <c r="AK51" s="523"/>
      <c r="AL51" s="524"/>
      <c r="AN51" s="477" t="s">
        <v>352</v>
      </c>
      <c r="AO51" s="478"/>
      <c r="AP51" s="478"/>
      <c r="AQ51" s="479"/>
      <c r="AR51" s="494" t="s">
        <v>384</v>
      </c>
      <c r="AS51" s="495"/>
      <c r="AT51" s="495"/>
      <c r="AU51" s="495"/>
      <c r="AV51" s="496"/>
      <c r="AW51" s="494" t="s">
        <v>408</v>
      </c>
      <c r="AX51" s="495"/>
      <c r="AY51" s="495"/>
      <c r="AZ51" s="495"/>
      <c r="BA51" s="496"/>
    </row>
    <row r="52" spans="1:53" ht="15" customHeight="1">
      <c r="A52" s="491"/>
      <c r="B52" s="491"/>
      <c r="C52" s="491"/>
      <c r="D52" s="491"/>
      <c r="E52" s="491"/>
      <c r="F52" s="491"/>
      <c r="G52" s="491"/>
      <c r="H52" s="491"/>
      <c r="I52" s="491"/>
      <c r="J52" s="491"/>
      <c r="K52" s="491"/>
      <c r="L52" s="491"/>
      <c r="M52" s="506"/>
      <c r="N52" s="506"/>
      <c r="O52" s="506"/>
      <c r="P52" s="506"/>
      <c r="Q52" s="506"/>
      <c r="R52" s="506"/>
      <c r="S52" s="506"/>
      <c r="T52" s="506"/>
      <c r="U52" s="506"/>
      <c r="V52" s="506"/>
      <c r="W52" s="506"/>
      <c r="X52" s="506"/>
      <c r="Y52" s="506"/>
      <c r="Z52" s="506"/>
      <c r="AA52" s="506"/>
      <c r="AB52" s="506"/>
      <c r="AC52" s="506"/>
      <c r="AD52" s="506"/>
      <c r="AE52" s="506"/>
      <c r="AF52" s="506"/>
      <c r="AG52" s="506"/>
      <c r="AH52" s="506"/>
      <c r="AI52" s="517"/>
      <c r="AJ52" s="518"/>
      <c r="AK52" s="523"/>
      <c r="AL52" s="524"/>
      <c r="AN52" s="487" t="s">
        <v>353</v>
      </c>
      <c r="AO52" s="488"/>
      <c r="AP52" s="488"/>
      <c r="AQ52" s="489"/>
      <c r="AR52" s="494" t="s">
        <v>385</v>
      </c>
      <c r="AS52" s="495"/>
      <c r="AT52" s="495"/>
      <c r="AU52" s="495"/>
      <c r="AV52" s="496"/>
      <c r="AW52" s="494" t="s">
        <v>409</v>
      </c>
      <c r="AX52" s="495"/>
      <c r="AY52" s="495"/>
      <c r="AZ52" s="495"/>
      <c r="BA52" s="496"/>
    </row>
    <row r="53" spans="1:53" ht="15" customHeight="1">
      <c r="A53" s="491"/>
      <c r="B53" s="491"/>
      <c r="C53" s="491"/>
      <c r="D53" s="491"/>
      <c r="E53" s="491"/>
      <c r="F53" s="491"/>
      <c r="G53" s="491"/>
      <c r="H53" s="491"/>
      <c r="I53" s="491"/>
      <c r="J53" s="491"/>
      <c r="K53" s="491"/>
      <c r="L53" s="491"/>
      <c r="M53" s="506"/>
      <c r="N53" s="506"/>
      <c r="O53" s="506"/>
      <c r="P53" s="506"/>
      <c r="Q53" s="506"/>
      <c r="R53" s="506"/>
      <c r="S53" s="506"/>
      <c r="T53" s="506"/>
      <c r="U53" s="506"/>
      <c r="V53" s="506"/>
      <c r="W53" s="506"/>
      <c r="X53" s="506"/>
      <c r="Y53" s="506"/>
      <c r="Z53" s="506"/>
      <c r="AA53" s="506"/>
      <c r="AB53" s="506"/>
      <c r="AC53" s="506"/>
      <c r="AD53" s="506"/>
      <c r="AE53" s="506"/>
      <c r="AF53" s="506"/>
      <c r="AG53" s="506"/>
      <c r="AH53" s="506"/>
      <c r="AI53" s="515"/>
      <c r="AJ53" s="516"/>
      <c r="AK53" s="523"/>
      <c r="AL53" s="524"/>
      <c r="AN53" s="477" t="s">
        <v>354</v>
      </c>
      <c r="AO53" s="478"/>
      <c r="AP53" s="478"/>
      <c r="AQ53" s="479"/>
      <c r="AR53" s="494" t="s">
        <v>890</v>
      </c>
      <c r="AS53" s="495"/>
      <c r="AT53" s="495"/>
      <c r="AU53" s="495"/>
      <c r="AV53" s="496"/>
      <c r="AW53" s="494" t="s">
        <v>410</v>
      </c>
      <c r="AX53" s="495"/>
      <c r="AY53" s="495"/>
      <c r="AZ53" s="495"/>
      <c r="BA53" s="496"/>
    </row>
    <row r="54" spans="1:53" ht="15" customHeight="1">
      <c r="A54" s="491"/>
      <c r="B54" s="491"/>
      <c r="C54" s="491"/>
      <c r="D54" s="491"/>
      <c r="E54" s="491"/>
      <c r="F54" s="491"/>
      <c r="G54" s="491"/>
      <c r="H54" s="491"/>
      <c r="I54" s="491"/>
      <c r="J54" s="491"/>
      <c r="K54" s="491"/>
      <c r="L54" s="491"/>
      <c r="M54" s="506" t="s">
        <v>434</v>
      </c>
      <c r="N54" s="506"/>
      <c r="O54" s="506"/>
      <c r="P54" s="506"/>
      <c r="Q54" s="506"/>
      <c r="R54" s="506"/>
      <c r="S54" s="506"/>
      <c r="T54" s="506"/>
      <c r="U54" s="506"/>
      <c r="V54" s="506"/>
      <c r="W54" s="506"/>
      <c r="X54" s="506"/>
      <c r="Y54" s="506"/>
      <c r="Z54" s="506"/>
      <c r="AA54" s="506"/>
      <c r="AB54" s="506"/>
      <c r="AC54" s="506"/>
      <c r="AD54" s="506"/>
      <c r="AE54" s="506"/>
      <c r="AF54" s="506"/>
      <c r="AG54" s="506"/>
      <c r="AH54" s="506"/>
      <c r="AI54" s="513" t="s">
        <v>427</v>
      </c>
      <c r="AJ54" s="514"/>
      <c r="AK54" s="523"/>
      <c r="AL54" s="524"/>
      <c r="AN54" s="531" t="s">
        <v>355</v>
      </c>
      <c r="AO54" s="532"/>
      <c r="AP54" s="532"/>
      <c r="AQ54" s="533"/>
      <c r="AR54" s="500" t="s">
        <v>386</v>
      </c>
      <c r="AS54" s="501"/>
      <c r="AT54" s="501"/>
      <c r="AU54" s="501"/>
      <c r="AV54" s="502"/>
      <c r="AW54" s="500" t="s">
        <v>411</v>
      </c>
      <c r="AX54" s="501"/>
      <c r="AY54" s="501"/>
      <c r="AZ54" s="501"/>
      <c r="BA54" s="502"/>
    </row>
    <row r="55" spans="1:53" ht="15" customHeight="1">
      <c r="A55" s="491"/>
      <c r="B55" s="491"/>
      <c r="C55" s="491"/>
      <c r="D55" s="491"/>
      <c r="E55" s="491"/>
      <c r="F55" s="491"/>
      <c r="G55" s="491"/>
      <c r="H55" s="491"/>
      <c r="I55" s="491"/>
      <c r="J55" s="491"/>
      <c r="K55" s="491"/>
      <c r="L55" s="491"/>
      <c r="M55" s="506"/>
      <c r="N55" s="506"/>
      <c r="O55" s="506"/>
      <c r="P55" s="506"/>
      <c r="Q55" s="506"/>
      <c r="R55" s="506"/>
      <c r="S55" s="506"/>
      <c r="T55" s="506"/>
      <c r="U55" s="506"/>
      <c r="V55" s="506"/>
      <c r="W55" s="506"/>
      <c r="X55" s="506"/>
      <c r="Y55" s="506"/>
      <c r="Z55" s="506"/>
      <c r="AA55" s="506"/>
      <c r="AB55" s="506"/>
      <c r="AC55" s="506"/>
      <c r="AD55" s="506"/>
      <c r="AE55" s="506"/>
      <c r="AF55" s="506"/>
      <c r="AG55" s="506"/>
      <c r="AH55" s="506"/>
      <c r="AI55" s="515"/>
      <c r="AJ55" s="516"/>
      <c r="AK55" s="523"/>
      <c r="AL55" s="524"/>
      <c r="AN55" s="527" t="s">
        <v>356</v>
      </c>
      <c r="AO55" s="528"/>
      <c r="AP55" s="528"/>
      <c r="AQ55" s="529"/>
      <c r="AR55" s="497" t="s">
        <v>387</v>
      </c>
      <c r="AS55" s="498"/>
      <c r="AT55" s="498"/>
      <c r="AU55" s="498"/>
      <c r="AV55" s="499"/>
      <c r="AW55" s="497" t="s">
        <v>891</v>
      </c>
      <c r="AX55" s="498"/>
      <c r="AY55" s="498"/>
      <c r="AZ55" s="498"/>
      <c r="BA55" s="499"/>
    </row>
    <row r="56" spans="1:53" ht="15" customHeight="1">
      <c r="A56" s="491" t="s">
        <v>435</v>
      </c>
      <c r="B56" s="491"/>
      <c r="C56" s="491"/>
      <c r="D56" s="491"/>
      <c r="E56" s="491"/>
      <c r="F56" s="491"/>
      <c r="G56" s="491"/>
      <c r="H56" s="491"/>
      <c r="I56" s="491"/>
      <c r="J56" s="491"/>
      <c r="K56" s="491"/>
      <c r="L56" s="491"/>
      <c r="M56" s="222" t="s">
        <v>436</v>
      </c>
      <c r="N56" s="222"/>
      <c r="O56" s="222"/>
      <c r="P56" s="222"/>
      <c r="Q56" s="222"/>
      <c r="R56" s="222"/>
      <c r="S56" s="222"/>
      <c r="T56" s="222"/>
      <c r="U56" s="222"/>
      <c r="V56" s="222"/>
      <c r="W56" s="222"/>
      <c r="X56" s="222"/>
      <c r="Y56" s="222"/>
      <c r="Z56" s="222"/>
      <c r="AA56" s="222"/>
      <c r="AB56" s="222"/>
      <c r="AC56" s="222"/>
      <c r="AD56" s="222"/>
      <c r="AE56" s="222"/>
      <c r="AF56" s="222"/>
      <c r="AG56" s="222"/>
      <c r="AH56" s="222"/>
      <c r="AI56" s="519" t="s">
        <v>422</v>
      </c>
      <c r="AJ56" s="520"/>
      <c r="AK56" s="523"/>
      <c r="AL56" s="524"/>
      <c r="AN56" s="487" t="s">
        <v>357</v>
      </c>
      <c r="AO56" s="488"/>
      <c r="AP56" s="488"/>
      <c r="AQ56" s="489"/>
      <c r="AR56" s="494" t="s">
        <v>388</v>
      </c>
      <c r="AS56" s="495"/>
      <c r="AT56" s="495"/>
      <c r="AU56" s="495"/>
      <c r="AV56" s="496"/>
      <c r="AW56" s="494" t="s">
        <v>892</v>
      </c>
      <c r="AX56" s="495"/>
      <c r="AY56" s="495"/>
      <c r="AZ56" s="495"/>
      <c r="BA56" s="496"/>
    </row>
    <row r="57" spans="1:53" ht="15" customHeight="1">
      <c r="A57" s="491" t="s">
        <v>992</v>
      </c>
      <c r="B57" s="491"/>
      <c r="C57" s="491"/>
      <c r="D57" s="491"/>
      <c r="E57" s="491"/>
      <c r="F57" s="491"/>
      <c r="G57" s="491"/>
      <c r="H57" s="491"/>
      <c r="I57" s="491"/>
      <c r="J57" s="491"/>
      <c r="K57" s="491"/>
      <c r="L57" s="491"/>
      <c r="M57" s="222" t="s">
        <v>438</v>
      </c>
      <c r="N57" s="222"/>
      <c r="O57" s="222"/>
      <c r="P57" s="222"/>
      <c r="Q57" s="222"/>
      <c r="R57" s="222"/>
      <c r="S57" s="222"/>
      <c r="T57" s="222"/>
      <c r="U57" s="222"/>
      <c r="V57" s="222"/>
      <c r="W57" s="222"/>
      <c r="X57" s="222"/>
      <c r="Y57" s="222"/>
      <c r="Z57" s="222"/>
      <c r="AA57" s="222"/>
      <c r="AB57" s="222"/>
      <c r="AC57" s="222"/>
      <c r="AD57" s="222"/>
      <c r="AE57" s="222"/>
      <c r="AF57" s="222"/>
      <c r="AG57" s="222"/>
      <c r="AH57" s="222"/>
      <c r="AI57" s="519" t="s">
        <v>437</v>
      </c>
      <c r="AJ57" s="520"/>
      <c r="AK57" s="523"/>
      <c r="AL57" s="524"/>
      <c r="AN57" s="477" t="s">
        <v>358</v>
      </c>
      <c r="AO57" s="478"/>
      <c r="AP57" s="478"/>
      <c r="AQ57" s="479"/>
      <c r="AR57" s="494" t="s">
        <v>389</v>
      </c>
      <c r="AS57" s="495"/>
      <c r="AT57" s="495"/>
      <c r="AU57" s="495"/>
      <c r="AV57" s="496"/>
      <c r="AW57" s="494" t="s">
        <v>412</v>
      </c>
      <c r="AX57" s="495"/>
      <c r="AY57" s="495"/>
      <c r="AZ57" s="495"/>
      <c r="BA57" s="496"/>
    </row>
    <row r="58" spans="1:53" ht="15" customHeight="1">
      <c r="A58" s="491"/>
      <c r="B58" s="491"/>
      <c r="C58" s="491"/>
      <c r="D58" s="491"/>
      <c r="E58" s="491"/>
      <c r="F58" s="491"/>
      <c r="G58" s="491"/>
      <c r="H58" s="491"/>
      <c r="I58" s="491"/>
      <c r="J58" s="491"/>
      <c r="K58" s="491"/>
      <c r="L58" s="491"/>
      <c r="M58" s="222" t="s">
        <v>439</v>
      </c>
      <c r="N58" s="222"/>
      <c r="O58" s="222"/>
      <c r="P58" s="222"/>
      <c r="Q58" s="222"/>
      <c r="R58" s="222"/>
      <c r="S58" s="222"/>
      <c r="T58" s="222"/>
      <c r="U58" s="222"/>
      <c r="V58" s="222"/>
      <c r="W58" s="222"/>
      <c r="X58" s="222"/>
      <c r="Y58" s="222"/>
      <c r="Z58" s="222"/>
      <c r="AA58" s="222"/>
      <c r="AB58" s="222"/>
      <c r="AC58" s="222"/>
      <c r="AD58" s="222"/>
      <c r="AE58" s="222"/>
      <c r="AF58" s="222"/>
      <c r="AG58" s="222"/>
      <c r="AH58" s="222"/>
      <c r="AI58" s="519" t="s">
        <v>440</v>
      </c>
      <c r="AJ58" s="520"/>
      <c r="AK58" s="525"/>
      <c r="AL58" s="526"/>
      <c r="AN58" s="487" t="s">
        <v>359</v>
      </c>
      <c r="AO58" s="488"/>
      <c r="AP58" s="488"/>
      <c r="AQ58" s="489"/>
      <c r="AR58" s="494" t="s">
        <v>893</v>
      </c>
      <c r="AS58" s="495"/>
      <c r="AT58" s="495"/>
      <c r="AU58" s="495"/>
      <c r="AV58" s="496"/>
      <c r="AW58" s="494" t="s">
        <v>413</v>
      </c>
      <c r="AX58" s="495"/>
      <c r="AY58" s="495"/>
      <c r="AZ58" s="495"/>
      <c r="BA58" s="496"/>
    </row>
    <row r="59" spans="1:53" ht="15" customHeight="1">
      <c r="A59" s="472" t="s">
        <v>441</v>
      </c>
      <c r="B59" s="472"/>
      <c r="C59" s="472"/>
      <c r="D59" s="472"/>
      <c r="E59" s="472"/>
      <c r="F59" s="472"/>
      <c r="G59" s="472"/>
      <c r="H59" s="472"/>
      <c r="I59" s="472"/>
      <c r="J59" s="472"/>
      <c r="K59" s="472"/>
      <c r="L59" s="472"/>
      <c r="AN59" s="481" t="s">
        <v>360</v>
      </c>
      <c r="AO59" s="482"/>
      <c r="AP59" s="482"/>
      <c r="AQ59" s="483"/>
      <c r="AR59" s="500" t="s">
        <v>390</v>
      </c>
      <c r="AS59" s="501"/>
      <c r="AT59" s="501"/>
      <c r="AU59" s="501"/>
      <c r="AV59" s="502"/>
      <c r="AW59" s="500" t="s">
        <v>390</v>
      </c>
      <c r="AX59" s="501"/>
      <c r="AY59" s="501"/>
      <c r="AZ59" s="501"/>
      <c r="BA59" s="502"/>
    </row>
    <row r="60" spans="1:53" ht="15" customHeight="1">
      <c r="A60" s="473" t="s">
        <v>415</v>
      </c>
      <c r="B60" s="473"/>
      <c r="C60" s="473"/>
      <c r="D60" s="473"/>
      <c r="E60" s="473"/>
      <c r="F60" s="473"/>
      <c r="G60" s="473"/>
      <c r="H60" s="473"/>
      <c r="I60" s="473"/>
      <c r="J60" s="473"/>
      <c r="K60" s="473"/>
      <c r="L60" s="473"/>
      <c r="M60" s="473" t="s">
        <v>416</v>
      </c>
      <c r="N60" s="473"/>
      <c r="O60" s="473"/>
      <c r="P60" s="473"/>
      <c r="Q60" s="473"/>
      <c r="R60" s="473"/>
      <c r="S60" s="473"/>
      <c r="T60" s="473"/>
      <c r="U60" s="473"/>
      <c r="V60" s="473"/>
      <c r="W60" s="473"/>
      <c r="X60" s="473"/>
      <c r="Y60" s="473"/>
      <c r="Z60" s="473"/>
      <c r="AA60" s="473"/>
      <c r="AB60" s="473"/>
      <c r="AC60" s="473"/>
      <c r="AD60" s="473"/>
      <c r="AE60" s="473"/>
      <c r="AF60" s="473"/>
      <c r="AG60" s="473"/>
      <c r="AH60" s="473"/>
      <c r="AI60" s="485" t="s">
        <v>56</v>
      </c>
      <c r="AJ60" s="485"/>
      <c r="AK60" s="485"/>
      <c r="AN60" s="474" t="s">
        <v>361</v>
      </c>
      <c r="AO60" s="475"/>
      <c r="AP60" s="475"/>
      <c r="AQ60" s="476"/>
      <c r="AR60" s="497" t="s">
        <v>391</v>
      </c>
      <c r="AS60" s="498"/>
      <c r="AT60" s="498"/>
      <c r="AU60" s="498"/>
      <c r="AV60" s="499"/>
      <c r="AW60" s="497" t="s">
        <v>391</v>
      </c>
      <c r="AX60" s="498"/>
      <c r="AY60" s="498"/>
      <c r="AZ60" s="498"/>
      <c r="BA60" s="499"/>
    </row>
    <row r="61" spans="1:53" ht="15" customHeight="1">
      <c r="A61" s="595" t="s">
        <v>442</v>
      </c>
      <c r="B61" s="595"/>
      <c r="C61" s="595"/>
      <c r="D61" s="595"/>
      <c r="E61" s="595"/>
      <c r="F61" s="595"/>
      <c r="G61" s="595"/>
      <c r="H61" s="595"/>
      <c r="I61" s="595"/>
      <c r="J61" s="595"/>
      <c r="K61" s="595"/>
      <c r="L61" s="595"/>
      <c r="M61" s="222" t="s">
        <v>443</v>
      </c>
      <c r="N61" s="222"/>
      <c r="O61" s="222"/>
      <c r="P61" s="222"/>
      <c r="Q61" s="222"/>
      <c r="R61" s="222"/>
      <c r="S61" s="222"/>
      <c r="T61" s="222"/>
      <c r="U61" s="222"/>
      <c r="V61" s="222"/>
      <c r="W61" s="222"/>
      <c r="X61" s="222"/>
      <c r="Y61" s="222"/>
      <c r="Z61" s="222"/>
      <c r="AA61" s="222"/>
      <c r="AB61" s="222"/>
      <c r="AC61" s="222"/>
      <c r="AD61" s="222"/>
      <c r="AE61" s="222"/>
      <c r="AF61" s="222"/>
      <c r="AG61" s="222"/>
      <c r="AH61" s="222"/>
      <c r="AI61" s="493" t="s">
        <v>444</v>
      </c>
      <c r="AJ61" s="493"/>
      <c r="AK61" s="493"/>
      <c r="AN61" s="477" t="s">
        <v>362</v>
      </c>
      <c r="AO61" s="478"/>
      <c r="AP61" s="478"/>
      <c r="AQ61" s="479"/>
      <c r="AR61" s="494" t="s">
        <v>894</v>
      </c>
      <c r="AS61" s="495"/>
      <c r="AT61" s="495"/>
      <c r="AU61" s="495"/>
      <c r="AV61" s="496"/>
      <c r="AW61" s="494" t="s">
        <v>894</v>
      </c>
      <c r="AX61" s="495"/>
      <c r="AY61" s="495"/>
      <c r="AZ61" s="495"/>
      <c r="BA61" s="496"/>
    </row>
    <row r="62" spans="1:53" ht="15" customHeight="1">
      <c r="A62" s="595"/>
      <c r="B62" s="595"/>
      <c r="C62" s="595"/>
      <c r="D62" s="595"/>
      <c r="E62" s="595"/>
      <c r="F62" s="595"/>
      <c r="G62" s="595"/>
      <c r="H62" s="595"/>
      <c r="I62" s="595"/>
      <c r="J62" s="595"/>
      <c r="K62" s="595"/>
      <c r="L62" s="595"/>
      <c r="M62" s="492" t="s">
        <v>445</v>
      </c>
      <c r="N62" s="492"/>
      <c r="O62" s="492"/>
      <c r="P62" s="492"/>
      <c r="Q62" s="492"/>
      <c r="R62" s="492"/>
      <c r="S62" s="492"/>
      <c r="T62" s="492"/>
      <c r="U62" s="492"/>
      <c r="V62" s="492"/>
      <c r="W62" s="492"/>
      <c r="X62" s="492"/>
      <c r="Y62" s="492"/>
      <c r="Z62" s="492"/>
      <c r="AA62" s="492"/>
      <c r="AB62" s="492"/>
      <c r="AC62" s="492"/>
      <c r="AD62" s="492"/>
      <c r="AE62" s="492"/>
      <c r="AF62" s="492"/>
      <c r="AG62" s="492"/>
      <c r="AH62" s="492"/>
      <c r="AI62" s="493" t="s">
        <v>446</v>
      </c>
      <c r="AJ62" s="493"/>
      <c r="AK62" s="493"/>
      <c r="AN62" s="487" t="s">
        <v>363</v>
      </c>
      <c r="AO62" s="488"/>
      <c r="AP62" s="488"/>
      <c r="AQ62" s="489"/>
      <c r="AR62" s="494" t="s">
        <v>392</v>
      </c>
      <c r="AS62" s="495"/>
      <c r="AT62" s="495"/>
      <c r="AU62" s="495"/>
      <c r="AV62" s="496"/>
      <c r="AW62" s="494" t="s">
        <v>392</v>
      </c>
      <c r="AX62" s="495"/>
      <c r="AY62" s="495"/>
      <c r="AZ62" s="495"/>
      <c r="BA62" s="496"/>
    </row>
    <row r="63" spans="1:53" ht="15" customHeight="1">
      <c r="A63" s="546" t="s">
        <v>447</v>
      </c>
      <c r="B63" s="547"/>
      <c r="C63" s="547"/>
      <c r="D63" s="547"/>
      <c r="E63" s="547"/>
      <c r="F63" s="547"/>
      <c r="G63" s="547"/>
      <c r="H63" s="547"/>
      <c r="I63" s="547"/>
      <c r="J63" s="547"/>
      <c r="K63" s="547"/>
      <c r="L63" s="548"/>
      <c r="M63" s="222" t="s">
        <v>448</v>
      </c>
      <c r="N63" s="222"/>
      <c r="O63" s="222"/>
      <c r="P63" s="222"/>
      <c r="Q63" s="222"/>
      <c r="R63" s="222"/>
      <c r="S63" s="222"/>
      <c r="T63" s="222"/>
      <c r="U63" s="222"/>
      <c r="V63" s="222"/>
      <c r="W63" s="222"/>
      <c r="X63" s="222"/>
      <c r="Y63" s="222"/>
      <c r="Z63" s="222"/>
      <c r="AA63" s="222"/>
      <c r="AB63" s="222"/>
      <c r="AC63" s="222"/>
      <c r="AD63" s="222"/>
      <c r="AE63" s="222"/>
      <c r="AF63" s="222"/>
      <c r="AG63" s="222"/>
      <c r="AH63" s="222"/>
      <c r="AI63" s="493" t="s">
        <v>449</v>
      </c>
      <c r="AJ63" s="493"/>
      <c r="AK63" s="493"/>
      <c r="AN63" s="477" t="s">
        <v>364</v>
      </c>
      <c r="AO63" s="478"/>
      <c r="AP63" s="478"/>
      <c r="AQ63" s="479"/>
      <c r="AR63" s="494" t="s">
        <v>393</v>
      </c>
      <c r="AS63" s="495"/>
      <c r="AT63" s="495"/>
      <c r="AU63" s="495"/>
      <c r="AV63" s="496"/>
      <c r="AW63" s="494" t="s">
        <v>393</v>
      </c>
      <c r="AX63" s="495"/>
      <c r="AY63" s="495"/>
      <c r="AZ63" s="495"/>
      <c r="BA63" s="496"/>
    </row>
    <row r="64" spans="1:53" ht="15" customHeight="1">
      <c r="A64" s="552"/>
      <c r="B64" s="553"/>
      <c r="C64" s="553"/>
      <c r="D64" s="553"/>
      <c r="E64" s="553"/>
      <c r="F64" s="553"/>
      <c r="G64" s="553"/>
      <c r="H64" s="553"/>
      <c r="I64" s="553"/>
      <c r="J64" s="553"/>
      <c r="K64" s="553"/>
      <c r="L64" s="554"/>
      <c r="M64" s="492" t="s">
        <v>450</v>
      </c>
      <c r="N64" s="492"/>
      <c r="O64" s="492"/>
      <c r="P64" s="492"/>
      <c r="Q64" s="492"/>
      <c r="R64" s="492"/>
      <c r="S64" s="492"/>
      <c r="T64" s="492"/>
      <c r="U64" s="492"/>
      <c r="V64" s="492"/>
      <c r="W64" s="492"/>
      <c r="X64" s="492"/>
      <c r="Y64" s="492"/>
      <c r="Z64" s="492"/>
      <c r="AA64" s="492"/>
      <c r="AB64" s="492"/>
      <c r="AC64" s="492"/>
      <c r="AD64" s="492"/>
      <c r="AE64" s="492"/>
      <c r="AF64" s="492"/>
      <c r="AG64" s="492"/>
      <c r="AH64" s="492"/>
      <c r="AI64" s="493" t="s">
        <v>451</v>
      </c>
      <c r="AJ64" s="493"/>
      <c r="AK64" s="493"/>
      <c r="AN64" s="531" t="s">
        <v>365</v>
      </c>
      <c r="AO64" s="532"/>
      <c r="AP64" s="532"/>
      <c r="AQ64" s="533"/>
      <c r="AR64" s="500" t="s">
        <v>394</v>
      </c>
      <c r="AS64" s="501"/>
      <c r="AT64" s="501"/>
      <c r="AU64" s="501"/>
      <c r="AV64" s="502"/>
      <c r="AW64" s="500" t="s">
        <v>394</v>
      </c>
      <c r="AX64" s="501"/>
      <c r="AY64" s="501"/>
      <c r="AZ64" s="501"/>
      <c r="BA64" s="502"/>
    </row>
    <row r="65" spans="1:53" ht="15" customHeight="1">
      <c r="A65" s="546" t="s">
        <v>452</v>
      </c>
      <c r="B65" s="547"/>
      <c r="C65" s="547"/>
      <c r="D65" s="547"/>
      <c r="E65" s="547"/>
      <c r="F65" s="547"/>
      <c r="G65" s="547"/>
      <c r="H65" s="547"/>
      <c r="I65" s="547"/>
      <c r="J65" s="547"/>
      <c r="K65" s="547"/>
      <c r="L65" s="548"/>
      <c r="M65" s="222" t="s">
        <v>453</v>
      </c>
      <c r="N65" s="222"/>
      <c r="O65" s="222"/>
      <c r="P65" s="222"/>
      <c r="Q65" s="222"/>
      <c r="R65" s="222"/>
      <c r="S65" s="222"/>
      <c r="T65" s="222"/>
      <c r="U65" s="222"/>
      <c r="V65" s="222"/>
      <c r="W65" s="222"/>
      <c r="X65" s="222"/>
      <c r="Y65" s="222"/>
      <c r="Z65" s="222"/>
      <c r="AA65" s="222"/>
      <c r="AB65" s="222"/>
      <c r="AC65" s="222"/>
      <c r="AD65" s="222"/>
      <c r="AE65" s="222"/>
      <c r="AF65" s="222"/>
      <c r="AG65" s="222"/>
      <c r="AH65" s="222"/>
      <c r="AI65" s="493" t="s">
        <v>422</v>
      </c>
      <c r="AJ65" s="493"/>
      <c r="AK65" s="493"/>
      <c r="AN65" s="527" t="s">
        <v>366</v>
      </c>
      <c r="AO65" s="528"/>
      <c r="AP65" s="528"/>
      <c r="AQ65" s="529"/>
      <c r="AR65" s="497" t="s">
        <v>395</v>
      </c>
      <c r="AS65" s="498"/>
      <c r="AT65" s="498"/>
      <c r="AU65" s="498"/>
      <c r="AV65" s="499"/>
      <c r="AW65" s="497" t="s">
        <v>395</v>
      </c>
      <c r="AX65" s="498"/>
      <c r="AY65" s="498"/>
      <c r="AZ65" s="498"/>
      <c r="BA65" s="499"/>
    </row>
    <row r="66" spans="1:53" ht="15" customHeight="1">
      <c r="A66" s="546" t="s">
        <v>456</v>
      </c>
      <c r="B66" s="547"/>
      <c r="C66" s="547"/>
      <c r="D66" s="547"/>
      <c r="E66" s="547"/>
      <c r="F66" s="547"/>
      <c r="G66" s="547"/>
      <c r="H66" s="547"/>
      <c r="I66" s="547"/>
      <c r="J66" s="547"/>
      <c r="K66" s="547"/>
      <c r="L66" s="548"/>
      <c r="M66" s="222" t="s">
        <v>457</v>
      </c>
      <c r="N66" s="222"/>
      <c r="O66" s="222"/>
      <c r="P66" s="222"/>
      <c r="Q66" s="222"/>
      <c r="R66" s="222"/>
      <c r="S66" s="222"/>
      <c r="T66" s="222"/>
      <c r="U66" s="222"/>
      <c r="V66" s="222"/>
      <c r="W66" s="222"/>
      <c r="X66" s="222"/>
      <c r="Y66" s="222"/>
      <c r="Z66" s="222"/>
      <c r="AA66" s="222"/>
      <c r="AB66" s="222"/>
      <c r="AC66" s="222"/>
      <c r="AD66" s="222"/>
      <c r="AE66" s="222"/>
      <c r="AF66" s="222"/>
      <c r="AG66" s="222"/>
      <c r="AH66" s="222"/>
      <c r="AI66" s="493" t="s">
        <v>440</v>
      </c>
      <c r="AJ66" s="493"/>
      <c r="AK66" s="493"/>
      <c r="AN66" s="487" t="s">
        <v>367</v>
      </c>
      <c r="AO66" s="488"/>
      <c r="AP66" s="488"/>
      <c r="AQ66" s="489"/>
      <c r="AR66" s="494" t="s">
        <v>396</v>
      </c>
      <c r="AS66" s="495"/>
      <c r="AT66" s="495"/>
      <c r="AU66" s="495"/>
      <c r="AV66" s="496"/>
      <c r="AW66" s="494" t="s">
        <v>414</v>
      </c>
      <c r="AX66" s="495"/>
      <c r="AY66" s="495"/>
      <c r="AZ66" s="495"/>
      <c r="BA66" s="496"/>
    </row>
    <row r="67" spans="1:53" ht="15" customHeight="1">
      <c r="A67" s="591" t="s">
        <v>454</v>
      </c>
      <c r="B67" s="592"/>
      <c r="C67" s="592"/>
      <c r="D67" s="592"/>
      <c r="E67" s="592"/>
      <c r="F67" s="592"/>
      <c r="G67" s="592"/>
      <c r="H67" s="592"/>
      <c r="I67" s="592"/>
      <c r="J67" s="592"/>
      <c r="K67" s="592"/>
      <c r="L67" s="593"/>
      <c r="M67" s="222" t="s">
        <v>455</v>
      </c>
      <c r="N67" s="222"/>
      <c r="O67" s="222"/>
      <c r="P67" s="222"/>
      <c r="Q67" s="222"/>
      <c r="R67" s="222"/>
      <c r="S67" s="222"/>
      <c r="T67" s="222"/>
      <c r="U67" s="222"/>
      <c r="V67" s="222"/>
      <c r="W67" s="222"/>
      <c r="X67" s="222"/>
      <c r="Y67" s="222"/>
      <c r="Z67" s="222"/>
      <c r="AA67" s="222"/>
      <c r="AB67" s="222"/>
      <c r="AC67" s="222"/>
      <c r="AD67" s="222"/>
      <c r="AE67" s="222"/>
      <c r="AF67" s="222"/>
      <c r="AG67" s="222"/>
      <c r="AH67" s="222"/>
      <c r="AI67" s="493" t="s">
        <v>427</v>
      </c>
      <c r="AJ67" s="493"/>
      <c r="AK67" s="493"/>
      <c r="AN67" s="477" t="s">
        <v>368</v>
      </c>
      <c r="AO67" s="478"/>
      <c r="AP67" s="478"/>
      <c r="AQ67" s="479"/>
      <c r="AR67" s="494" t="s">
        <v>397</v>
      </c>
      <c r="AS67" s="495"/>
      <c r="AT67" s="495"/>
      <c r="AU67" s="495"/>
      <c r="AV67" s="496"/>
      <c r="AW67" s="494" t="s">
        <v>397</v>
      </c>
      <c r="AX67" s="495"/>
      <c r="AY67" s="495"/>
      <c r="AZ67" s="495"/>
      <c r="BA67" s="496"/>
    </row>
    <row r="68" spans="1:53" ht="15" customHeight="1">
      <c r="A68" s="546" t="s">
        <v>677</v>
      </c>
      <c r="B68" s="547"/>
      <c r="C68" s="547"/>
      <c r="D68" s="547"/>
      <c r="E68" s="547"/>
      <c r="F68" s="547"/>
      <c r="G68" s="547"/>
      <c r="H68" s="547"/>
      <c r="I68" s="547"/>
      <c r="J68" s="547"/>
      <c r="K68" s="547"/>
      <c r="L68" s="548"/>
      <c r="M68" s="222" t="s">
        <v>458</v>
      </c>
      <c r="N68" s="222"/>
      <c r="O68" s="222"/>
      <c r="P68" s="222"/>
      <c r="Q68" s="222"/>
      <c r="R68" s="222"/>
      <c r="S68" s="222"/>
      <c r="T68" s="222"/>
      <c r="U68" s="222"/>
      <c r="V68" s="222"/>
      <c r="W68" s="222"/>
      <c r="X68" s="222"/>
      <c r="Y68" s="222"/>
      <c r="Z68" s="222"/>
      <c r="AA68" s="222"/>
      <c r="AB68" s="222"/>
      <c r="AC68" s="222"/>
      <c r="AD68" s="222"/>
      <c r="AE68" s="222"/>
      <c r="AF68" s="222"/>
      <c r="AG68" s="222"/>
      <c r="AH68" s="222"/>
      <c r="AI68" s="493" t="s">
        <v>440</v>
      </c>
      <c r="AJ68" s="493"/>
      <c r="AK68" s="493"/>
      <c r="AN68" s="487" t="s">
        <v>369</v>
      </c>
      <c r="AO68" s="488"/>
      <c r="AP68" s="488"/>
      <c r="AQ68" s="489"/>
      <c r="AR68" s="494" t="s">
        <v>398</v>
      </c>
      <c r="AS68" s="495"/>
      <c r="AT68" s="495"/>
      <c r="AU68" s="495"/>
      <c r="AV68" s="496"/>
      <c r="AW68" s="494" t="s">
        <v>398</v>
      </c>
      <c r="AX68" s="495"/>
      <c r="AY68" s="495"/>
      <c r="AZ68" s="495"/>
      <c r="BA68" s="496"/>
    </row>
    <row r="69" spans="1:53" ht="15" customHeight="1">
      <c r="A69" s="552"/>
      <c r="B69" s="553"/>
      <c r="C69" s="553"/>
      <c r="D69" s="553"/>
      <c r="E69" s="553"/>
      <c r="F69" s="553"/>
      <c r="G69" s="553"/>
      <c r="H69" s="553"/>
      <c r="I69" s="553"/>
      <c r="J69" s="553"/>
      <c r="K69" s="553"/>
      <c r="L69" s="554"/>
      <c r="M69" s="222" t="s">
        <v>459</v>
      </c>
      <c r="N69" s="222"/>
      <c r="O69" s="222"/>
      <c r="P69" s="222"/>
      <c r="Q69" s="222"/>
      <c r="R69" s="222"/>
      <c r="S69" s="222"/>
      <c r="T69" s="222"/>
      <c r="U69" s="222"/>
      <c r="V69" s="222"/>
      <c r="W69" s="222"/>
      <c r="X69" s="222"/>
      <c r="Y69" s="222"/>
      <c r="Z69" s="222"/>
      <c r="AA69" s="222"/>
      <c r="AB69" s="222"/>
      <c r="AC69" s="222"/>
      <c r="AD69" s="222"/>
      <c r="AE69" s="222"/>
      <c r="AF69" s="222"/>
      <c r="AG69" s="222"/>
      <c r="AH69" s="222"/>
      <c r="AI69" s="493" t="s">
        <v>422</v>
      </c>
      <c r="AJ69" s="493"/>
      <c r="AK69" s="493"/>
      <c r="AN69" s="481" t="s">
        <v>370</v>
      </c>
      <c r="AO69" s="482"/>
      <c r="AP69" s="482"/>
      <c r="AQ69" s="483"/>
      <c r="AR69" s="500" t="s">
        <v>399</v>
      </c>
      <c r="AS69" s="501"/>
      <c r="AT69" s="501"/>
      <c r="AU69" s="501"/>
      <c r="AV69" s="502"/>
      <c r="AW69" s="500" t="s">
        <v>399</v>
      </c>
      <c r="AX69" s="501"/>
      <c r="AY69" s="501"/>
      <c r="AZ69" s="501"/>
      <c r="BA69" s="502"/>
    </row>
    <row r="70" spans="1:53" ht="15" customHeight="1">
      <c r="A70" s="472" t="s">
        <v>460</v>
      </c>
      <c r="B70" s="472"/>
      <c r="C70" s="472"/>
      <c r="D70" s="472"/>
      <c r="E70" s="472"/>
      <c r="F70" s="472"/>
      <c r="G70" s="472"/>
      <c r="H70" s="472"/>
      <c r="I70" s="472"/>
      <c r="J70" s="472"/>
      <c r="K70" s="472"/>
      <c r="L70" s="472"/>
      <c r="AN70" s="474" t="s">
        <v>371</v>
      </c>
      <c r="AO70" s="475"/>
      <c r="AP70" s="475"/>
      <c r="AQ70" s="476"/>
      <c r="AR70" s="497" t="s">
        <v>400</v>
      </c>
      <c r="AS70" s="498"/>
      <c r="AT70" s="498"/>
      <c r="AU70" s="498"/>
      <c r="AV70" s="499"/>
      <c r="AW70" s="497" t="s">
        <v>400</v>
      </c>
      <c r="AX70" s="498"/>
      <c r="AY70" s="498"/>
      <c r="AZ70" s="498"/>
      <c r="BA70" s="499"/>
    </row>
    <row r="71" spans="1:53" ht="15" customHeight="1">
      <c r="A71" s="473" t="s">
        <v>415</v>
      </c>
      <c r="B71" s="473"/>
      <c r="C71" s="473"/>
      <c r="D71" s="473"/>
      <c r="E71" s="473"/>
      <c r="F71" s="473"/>
      <c r="G71" s="473"/>
      <c r="H71" s="473"/>
      <c r="I71" s="473"/>
      <c r="J71" s="473"/>
      <c r="K71" s="473"/>
      <c r="L71" s="473"/>
      <c r="M71" s="473" t="s">
        <v>416</v>
      </c>
      <c r="N71" s="473"/>
      <c r="O71" s="473"/>
      <c r="P71" s="473"/>
      <c r="Q71" s="473"/>
      <c r="R71" s="473"/>
      <c r="S71" s="473"/>
      <c r="T71" s="473"/>
      <c r="U71" s="473"/>
      <c r="V71" s="473"/>
      <c r="W71" s="473"/>
      <c r="X71" s="473"/>
      <c r="Y71" s="473"/>
      <c r="Z71" s="473"/>
      <c r="AA71" s="473"/>
      <c r="AB71" s="473"/>
      <c r="AC71" s="473"/>
      <c r="AD71" s="473"/>
      <c r="AE71" s="473"/>
      <c r="AF71" s="473"/>
      <c r="AG71" s="473"/>
      <c r="AH71" s="473"/>
      <c r="AI71" s="485" t="s">
        <v>56</v>
      </c>
      <c r="AJ71" s="485"/>
      <c r="AK71" s="485"/>
      <c r="AN71" s="477" t="s">
        <v>372</v>
      </c>
      <c r="AO71" s="478"/>
      <c r="AP71" s="478"/>
      <c r="AQ71" s="479"/>
      <c r="AR71" s="494" t="s">
        <v>401</v>
      </c>
      <c r="AS71" s="495"/>
      <c r="AT71" s="495"/>
      <c r="AU71" s="495"/>
      <c r="AV71" s="496"/>
      <c r="AW71" s="494" t="s">
        <v>401</v>
      </c>
      <c r="AX71" s="495"/>
      <c r="AY71" s="495"/>
      <c r="AZ71" s="495"/>
      <c r="BA71" s="496"/>
    </row>
    <row r="72" spans="1:53" ht="15" customHeight="1">
      <c r="A72" s="491" t="s">
        <v>473</v>
      </c>
      <c r="B72" s="491"/>
      <c r="C72" s="491"/>
      <c r="D72" s="491"/>
      <c r="E72" s="491"/>
      <c r="F72" s="491"/>
      <c r="G72" s="491"/>
      <c r="H72" s="491"/>
      <c r="I72" s="491"/>
      <c r="J72" s="491"/>
      <c r="K72" s="491"/>
      <c r="L72" s="491"/>
      <c r="M72" s="222" t="s">
        <v>461</v>
      </c>
      <c r="N72" s="222"/>
      <c r="O72" s="222"/>
      <c r="P72" s="222"/>
      <c r="Q72" s="222"/>
      <c r="R72" s="222"/>
      <c r="S72" s="222"/>
      <c r="T72" s="222"/>
      <c r="U72" s="222"/>
      <c r="V72" s="222"/>
      <c r="W72" s="222"/>
      <c r="X72" s="222"/>
      <c r="Y72" s="222"/>
      <c r="Z72" s="222"/>
      <c r="AA72" s="222"/>
      <c r="AB72" s="222"/>
      <c r="AC72" s="222"/>
      <c r="AD72" s="222"/>
      <c r="AE72" s="222"/>
      <c r="AF72" s="222"/>
      <c r="AG72" s="222"/>
      <c r="AH72" s="222"/>
      <c r="AI72" s="493" t="s">
        <v>451</v>
      </c>
      <c r="AJ72" s="493"/>
      <c r="AK72" s="493"/>
      <c r="AN72" s="487" t="s">
        <v>373</v>
      </c>
      <c r="AO72" s="488"/>
      <c r="AP72" s="488"/>
      <c r="AQ72" s="489"/>
      <c r="AR72" s="494" t="s">
        <v>402</v>
      </c>
      <c r="AS72" s="495"/>
      <c r="AT72" s="495"/>
      <c r="AU72" s="495"/>
      <c r="AV72" s="496"/>
      <c r="AW72" s="494" t="s">
        <v>402</v>
      </c>
      <c r="AX72" s="495"/>
      <c r="AY72" s="495"/>
      <c r="AZ72" s="495"/>
      <c r="BA72" s="496"/>
    </row>
    <row r="73" spans="1:53" ht="15" customHeight="1">
      <c r="A73" s="491"/>
      <c r="B73" s="491"/>
      <c r="C73" s="491"/>
      <c r="D73" s="491"/>
      <c r="E73" s="491"/>
      <c r="F73" s="491"/>
      <c r="G73" s="491"/>
      <c r="H73" s="491"/>
      <c r="I73" s="491"/>
      <c r="J73" s="491"/>
      <c r="K73" s="491"/>
      <c r="L73" s="491"/>
      <c r="M73" s="222" t="s">
        <v>462</v>
      </c>
      <c r="N73" s="222"/>
      <c r="O73" s="222"/>
      <c r="P73" s="222"/>
      <c r="Q73" s="222"/>
      <c r="R73" s="222"/>
      <c r="S73" s="222"/>
      <c r="T73" s="222"/>
      <c r="U73" s="222"/>
      <c r="V73" s="222"/>
      <c r="W73" s="222"/>
      <c r="X73" s="222"/>
      <c r="Y73" s="222"/>
      <c r="Z73" s="222"/>
      <c r="AA73" s="222"/>
      <c r="AB73" s="222"/>
      <c r="AC73" s="222"/>
      <c r="AD73" s="222"/>
      <c r="AE73" s="222"/>
      <c r="AF73" s="222"/>
      <c r="AG73" s="222"/>
      <c r="AH73" s="222"/>
      <c r="AI73" s="493" t="s">
        <v>463</v>
      </c>
      <c r="AJ73" s="493"/>
      <c r="AK73" s="493"/>
      <c r="AN73" s="477" t="s">
        <v>374</v>
      </c>
      <c r="AO73" s="478"/>
      <c r="AP73" s="478"/>
      <c r="AQ73" s="479"/>
      <c r="AR73" s="494" t="s">
        <v>895</v>
      </c>
      <c r="AS73" s="495"/>
      <c r="AT73" s="495"/>
      <c r="AU73" s="495"/>
      <c r="AV73" s="496"/>
      <c r="AW73" s="494" t="s">
        <v>895</v>
      </c>
      <c r="AX73" s="495"/>
      <c r="AY73" s="495"/>
      <c r="AZ73" s="495"/>
      <c r="BA73" s="496"/>
    </row>
    <row r="74" spans="1:53" ht="15" customHeight="1">
      <c r="A74" s="491"/>
      <c r="B74" s="491"/>
      <c r="C74" s="491"/>
      <c r="D74" s="491"/>
      <c r="E74" s="491"/>
      <c r="F74" s="491"/>
      <c r="G74" s="491"/>
      <c r="H74" s="491"/>
      <c r="I74" s="491"/>
      <c r="J74" s="491"/>
      <c r="K74" s="491"/>
      <c r="L74" s="491"/>
      <c r="M74" s="222" t="s">
        <v>464</v>
      </c>
      <c r="N74" s="222"/>
      <c r="O74" s="222"/>
      <c r="P74" s="222"/>
      <c r="Q74" s="222"/>
      <c r="R74" s="222"/>
      <c r="S74" s="222"/>
      <c r="T74" s="222"/>
      <c r="U74" s="222"/>
      <c r="V74" s="222"/>
      <c r="W74" s="222"/>
      <c r="X74" s="222"/>
      <c r="Y74" s="222"/>
      <c r="Z74" s="222"/>
      <c r="AA74" s="222"/>
      <c r="AB74" s="222"/>
      <c r="AC74" s="222"/>
      <c r="AD74" s="222"/>
      <c r="AE74" s="222"/>
      <c r="AF74" s="222"/>
      <c r="AG74" s="222"/>
      <c r="AH74" s="222"/>
      <c r="AI74" s="493" t="s">
        <v>465</v>
      </c>
      <c r="AJ74" s="493"/>
      <c r="AK74" s="493"/>
      <c r="AN74" s="531" t="s">
        <v>375</v>
      </c>
      <c r="AO74" s="532"/>
      <c r="AP74" s="532"/>
      <c r="AQ74" s="532"/>
      <c r="AR74" s="484" t="s">
        <v>403</v>
      </c>
      <c r="AS74" s="484"/>
      <c r="AT74" s="484"/>
      <c r="AU74" s="484"/>
      <c r="AV74" s="484"/>
      <c r="AW74" s="484" t="s">
        <v>403</v>
      </c>
      <c r="AX74" s="484"/>
      <c r="AY74" s="484"/>
      <c r="AZ74" s="484"/>
      <c r="BA74" s="484"/>
    </row>
    <row r="75" spans="1:53" ht="15" customHeight="1">
      <c r="A75" s="491"/>
      <c r="B75" s="491"/>
      <c r="C75" s="491"/>
      <c r="D75" s="491"/>
      <c r="E75" s="491"/>
      <c r="F75" s="491"/>
      <c r="G75" s="491"/>
      <c r="H75" s="491"/>
      <c r="I75" s="491"/>
      <c r="J75" s="491"/>
      <c r="K75" s="491"/>
      <c r="L75" s="491"/>
      <c r="M75" s="222" t="s">
        <v>466</v>
      </c>
      <c r="N75" s="222"/>
      <c r="O75" s="222"/>
      <c r="P75" s="222"/>
      <c r="Q75" s="222"/>
      <c r="R75" s="222"/>
      <c r="S75" s="222"/>
      <c r="T75" s="222"/>
      <c r="U75" s="222"/>
      <c r="V75" s="222"/>
      <c r="W75" s="222"/>
      <c r="X75" s="222"/>
      <c r="Y75" s="222"/>
      <c r="Z75" s="222"/>
      <c r="AA75" s="222"/>
      <c r="AB75" s="222"/>
      <c r="AC75" s="222"/>
      <c r="AD75" s="222"/>
      <c r="AE75" s="222"/>
      <c r="AF75" s="222"/>
      <c r="AG75" s="222"/>
      <c r="AH75" s="222"/>
      <c r="AI75" s="493" t="s">
        <v>467</v>
      </c>
      <c r="AJ75" s="493"/>
      <c r="AK75" s="493"/>
    </row>
    <row r="76" spans="1:53" ht="15" customHeight="1">
      <c r="A76" s="491"/>
      <c r="B76" s="491"/>
      <c r="C76" s="491"/>
      <c r="D76" s="491"/>
      <c r="E76" s="491"/>
      <c r="F76" s="491"/>
      <c r="G76" s="491"/>
      <c r="H76" s="491"/>
      <c r="I76" s="491"/>
      <c r="J76" s="491"/>
      <c r="K76" s="491"/>
      <c r="L76" s="491"/>
      <c r="M76" s="490" t="s">
        <v>468</v>
      </c>
      <c r="N76" s="490"/>
      <c r="O76" s="490"/>
      <c r="P76" s="251" t="s">
        <v>469</v>
      </c>
      <c r="Q76" s="252"/>
      <c r="R76" s="252"/>
      <c r="S76" s="252"/>
      <c r="T76" s="252"/>
      <c r="U76" s="252"/>
      <c r="V76" s="252"/>
      <c r="W76" s="252"/>
      <c r="X76" s="252"/>
      <c r="Y76" s="252"/>
      <c r="Z76" s="252"/>
      <c r="AA76" s="252"/>
      <c r="AB76" s="252"/>
      <c r="AC76" s="252"/>
      <c r="AD76" s="252"/>
      <c r="AE76" s="252"/>
      <c r="AF76" s="252"/>
      <c r="AG76" s="252"/>
      <c r="AH76" s="253"/>
      <c r="AI76" s="493" t="s">
        <v>678</v>
      </c>
      <c r="AJ76" s="493"/>
      <c r="AK76" s="493"/>
      <c r="AN76" s="480" t="s">
        <v>478</v>
      </c>
      <c r="AO76" s="480"/>
      <c r="AP76" s="480"/>
      <c r="AQ76" s="480"/>
      <c r="AR76" s="480"/>
      <c r="AS76" s="480"/>
      <c r="AT76" s="480"/>
      <c r="AU76" s="480"/>
      <c r="AV76" s="480"/>
      <c r="AW76" s="480"/>
      <c r="AX76" s="480"/>
      <c r="AY76" s="480"/>
      <c r="AZ76" s="480"/>
      <c r="BA76" s="480"/>
    </row>
    <row r="77" spans="1:53" ht="15" customHeight="1">
      <c r="A77" s="491"/>
      <c r="B77" s="491"/>
      <c r="C77" s="491"/>
      <c r="D77" s="491"/>
      <c r="E77" s="491"/>
      <c r="F77" s="491"/>
      <c r="G77" s="491"/>
      <c r="H77" s="491"/>
      <c r="I77" s="491"/>
      <c r="J77" s="491"/>
      <c r="K77" s="491"/>
      <c r="L77" s="491"/>
      <c r="M77" s="490"/>
      <c r="N77" s="490"/>
      <c r="O77" s="490"/>
      <c r="P77" s="251" t="s">
        <v>470</v>
      </c>
      <c r="Q77" s="252"/>
      <c r="R77" s="252"/>
      <c r="S77" s="252"/>
      <c r="T77" s="252"/>
      <c r="U77" s="252"/>
      <c r="V77" s="252"/>
      <c r="W77" s="252"/>
      <c r="X77" s="252"/>
      <c r="Y77" s="252"/>
      <c r="Z77" s="252"/>
      <c r="AA77" s="252"/>
      <c r="AB77" s="252"/>
      <c r="AC77" s="252"/>
      <c r="AD77" s="252"/>
      <c r="AE77" s="252"/>
      <c r="AF77" s="252"/>
      <c r="AG77" s="252"/>
      <c r="AH77" s="253"/>
      <c r="AI77" s="493" t="s">
        <v>471</v>
      </c>
      <c r="AJ77" s="493"/>
      <c r="AK77" s="493"/>
      <c r="AN77" s="480"/>
      <c r="AO77" s="480"/>
      <c r="AP77" s="480"/>
      <c r="AQ77" s="480"/>
      <c r="AR77" s="480"/>
      <c r="AS77" s="480"/>
      <c r="AT77" s="480"/>
      <c r="AU77" s="480"/>
      <c r="AV77" s="480"/>
      <c r="AW77" s="480"/>
      <c r="AX77" s="480"/>
      <c r="AY77" s="480"/>
      <c r="AZ77" s="480"/>
      <c r="BA77" s="480"/>
    </row>
    <row r="78" spans="1:53" ht="15" customHeight="1">
      <c r="A78" s="491"/>
      <c r="B78" s="491"/>
      <c r="C78" s="491"/>
      <c r="D78" s="491"/>
      <c r="E78" s="491"/>
      <c r="F78" s="491"/>
      <c r="G78" s="491"/>
      <c r="H78" s="491"/>
      <c r="I78" s="491"/>
      <c r="J78" s="491"/>
      <c r="K78" s="491"/>
      <c r="L78" s="491"/>
      <c r="M78" s="490"/>
      <c r="N78" s="490"/>
      <c r="O78" s="490"/>
      <c r="P78" s="251" t="s">
        <v>472</v>
      </c>
      <c r="Q78" s="252"/>
      <c r="R78" s="252"/>
      <c r="S78" s="252"/>
      <c r="T78" s="252"/>
      <c r="U78" s="252"/>
      <c r="V78" s="252"/>
      <c r="W78" s="252"/>
      <c r="X78" s="252"/>
      <c r="Y78" s="252"/>
      <c r="Z78" s="252"/>
      <c r="AA78" s="252"/>
      <c r="AB78" s="252"/>
      <c r="AC78" s="252"/>
      <c r="AD78" s="252"/>
      <c r="AE78" s="252"/>
      <c r="AF78" s="252"/>
      <c r="AG78" s="252"/>
      <c r="AH78" s="253"/>
      <c r="AI78" s="493" t="s">
        <v>444</v>
      </c>
      <c r="AJ78" s="493"/>
      <c r="AK78" s="493"/>
      <c r="AN78" s="480"/>
      <c r="AO78" s="480"/>
      <c r="AP78" s="480"/>
      <c r="AQ78" s="480"/>
      <c r="AR78" s="480"/>
      <c r="AS78" s="480"/>
      <c r="AT78" s="480"/>
      <c r="AU78" s="480"/>
      <c r="AV78" s="480"/>
      <c r="AW78" s="480"/>
      <c r="AX78" s="480"/>
      <c r="AY78" s="480"/>
      <c r="AZ78" s="480"/>
      <c r="BA78" s="480"/>
    </row>
    <row r="79" spans="1:53" ht="15" customHeight="1">
      <c r="A79" s="491" t="s">
        <v>474</v>
      </c>
      <c r="B79" s="491"/>
      <c r="C79" s="491"/>
      <c r="D79" s="491"/>
      <c r="E79" s="491"/>
      <c r="F79" s="491"/>
      <c r="G79" s="491"/>
      <c r="H79" s="491"/>
      <c r="I79" s="491"/>
      <c r="J79" s="491"/>
      <c r="K79" s="491"/>
      <c r="L79" s="491"/>
      <c r="M79" s="492" t="s">
        <v>475</v>
      </c>
      <c r="N79" s="492"/>
      <c r="O79" s="492"/>
      <c r="P79" s="492"/>
      <c r="Q79" s="492"/>
      <c r="R79" s="492"/>
      <c r="S79" s="492"/>
      <c r="T79" s="492"/>
      <c r="U79" s="492"/>
      <c r="V79" s="492"/>
      <c r="W79" s="492"/>
      <c r="X79" s="492"/>
      <c r="Y79" s="492"/>
      <c r="Z79" s="492"/>
      <c r="AA79" s="492"/>
      <c r="AB79" s="492"/>
      <c r="AC79" s="492"/>
      <c r="AD79" s="492"/>
      <c r="AE79" s="492"/>
      <c r="AF79" s="492"/>
      <c r="AG79" s="492"/>
      <c r="AH79" s="492"/>
      <c r="AI79" s="493" t="s">
        <v>476</v>
      </c>
      <c r="AJ79" s="493"/>
      <c r="AK79" s="493"/>
    </row>
    <row r="80" spans="1:53" ht="15" customHeight="1">
      <c r="AN80" s="79"/>
      <c r="AO80" s="79"/>
      <c r="AP80" s="79"/>
      <c r="AQ80" s="79"/>
    </row>
    <row r="81" spans="1:53" ht="18" customHeight="1">
      <c r="A81" s="486" t="s">
        <v>835</v>
      </c>
      <c r="B81" s="486"/>
      <c r="C81" s="486"/>
      <c r="D81" s="486"/>
      <c r="E81" s="486"/>
      <c r="F81" s="486"/>
      <c r="G81" s="486"/>
      <c r="H81" s="486"/>
      <c r="I81" s="486"/>
      <c r="J81" s="486"/>
      <c r="K81" s="486"/>
      <c r="L81" s="486"/>
      <c r="M81" s="486"/>
      <c r="N81" s="486"/>
      <c r="O81" s="486"/>
      <c r="P81" s="486"/>
      <c r="Q81" s="486"/>
      <c r="R81" s="486"/>
      <c r="S81" s="486"/>
      <c r="T81" s="486"/>
      <c r="U81" s="486"/>
      <c r="V81" s="486"/>
      <c r="W81" s="486"/>
      <c r="X81" s="486"/>
      <c r="Y81" s="486"/>
      <c r="Z81" s="486"/>
      <c r="AA81" s="486"/>
      <c r="AB81" s="486"/>
      <c r="AC81" s="486"/>
      <c r="AD81" s="486"/>
      <c r="AE81" s="486"/>
      <c r="AF81" s="486"/>
      <c r="AG81" s="486"/>
      <c r="AH81" s="486"/>
      <c r="AI81" s="486"/>
      <c r="AJ81" s="486"/>
      <c r="AK81" s="486"/>
      <c r="AL81" s="486"/>
      <c r="AM81" s="486"/>
      <c r="AN81" s="486"/>
      <c r="AO81" s="486"/>
      <c r="AP81" s="486"/>
      <c r="AQ81" s="486"/>
      <c r="AR81" s="486"/>
      <c r="AS81" s="486"/>
      <c r="AT81" s="486"/>
      <c r="AU81" s="486"/>
      <c r="AV81" s="486"/>
      <c r="AW81" s="486"/>
      <c r="AX81" s="486"/>
      <c r="AY81" s="486"/>
      <c r="AZ81" s="486"/>
      <c r="BA81" s="486"/>
    </row>
    <row r="82" spans="1:53" s="42" customFormat="1" ht="18" customHeight="1">
      <c r="A82" s="425" t="s">
        <v>837</v>
      </c>
      <c r="B82" s="425"/>
      <c r="C82" s="425"/>
      <c r="D82" s="425"/>
      <c r="E82" s="425"/>
      <c r="F82" s="425"/>
      <c r="G82" s="425"/>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25"/>
      <c r="AG82" s="425"/>
      <c r="AH82" s="425"/>
      <c r="AI82" s="425"/>
      <c r="AJ82" s="425"/>
      <c r="AK82" s="425"/>
      <c r="AL82" s="425"/>
      <c r="AM82" s="425"/>
      <c r="AN82" s="425"/>
      <c r="AO82" s="425"/>
      <c r="AP82" s="425"/>
      <c r="AQ82" s="425"/>
      <c r="AR82" s="425"/>
      <c r="AS82" s="425"/>
      <c r="AT82" s="425"/>
      <c r="AU82" s="425"/>
      <c r="AV82" s="425"/>
      <c r="AW82" s="425"/>
      <c r="AX82" s="425"/>
      <c r="AY82" s="425"/>
      <c r="AZ82" s="425"/>
      <c r="BA82" s="425"/>
    </row>
    <row r="83" spans="1:53" s="42" customFormat="1" ht="18" customHeight="1">
      <c r="A83" s="425" t="s">
        <v>836</v>
      </c>
      <c r="B83" s="425"/>
      <c r="C83" s="425"/>
      <c r="D83" s="425"/>
      <c r="E83" s="425"/>
      <c r="F83" s="425"/>
      <c r="G83" s="425"/>
      <c r="H83" s="425"/>
      <c r="I83" s="425"/>
      <c r="J83" s="425"/>
      <c r="K83" s="425"/>
      <c r="L83" s="425"/>
      <c r="M83" s="425"/>
      <c r="N83" s="425"/>
      <c r="O83" s="425"/>
      <c r="P83" s="425"/>
      <c r="Q83" s="425"/>
      <c r="R83" s="425"/>
      <c r="S83" s="425"/>
      <c r="T83" s="425"/>
      <c r="U83" s="425"/>
      <c r="V83" s="425"/>
      <c r="W83" s="425"/>
      <c r="X83" s="425"/>
      <c r="Y83" s="425"/>
      <c r="Z83" s="425"/>
      <c r="AA83" s="425"/>
      <c r="AB83" s="425"/>
      <c r="AC83" s="425"/>
      <c r="AD83" s="425"/>
      <c r="AE83" s="425"/>
      <c r="AF83" s="425"/>
      <c r="AG83" s="425"/>
      <c r="AH83" s="425"/>
      <c r="AI83" s="425"/>
      <c r="AJ83" s="425"/>
      <c r="AK83" s="425"/>
      <c r="AL83" s="425"/>
      <c r="AM83" s="425"/>
      <c r="AN83" s="425"/>
      <c r="AO83" s="425"/>
      <c r="AP83" s="425"/>
      <c r="AQ83" s="425"/>
      <c r="AR83" s="425"/>
      <c r="AS83" s="425"/>
      <c r="AT83" s="425"/>
      <c r="AU83" s="425"/>
      <c r="AV83" s="425"/>
      <c r="AW83" s="425"/>
      <c r="AX83" s="425"/>
      <c r="AY83" s="425"/>
      <c r="AZ83" s="425"/>
      <c r="BA83" s="425"/>
    </row>
    <row r="84" spans="1:53" s="42" customFormat="1" ht="18" customHeight="1">
      <c r="A84" s="425" t="s">
        <v>838</v>
      </c>
      <c r="B84" s="425"/>
      <c r="C84" s="425"/>
      <c r="D84" s="425"/>
      <c r="E84" s="425"/>
      <c r="F84" s="425"/>
      <c r="G84" s="425"/>
      <c r="H84" s="425"/>
      <c r="I84" s="425"/>
      <c r="J84" s="425"/>
      <c r="K84" s="425"/>
      <c r="L84" s="425"/>
      <c r="M84" s="425"/>
      <c r="N84" s="425"/>
      <c r="O84" s="425"/>
      <c r="P84" s="425"/>
      <c r="Q84" s="425"/>
      <c r="R84" s="425"/>
      <c r="S84" s="425"/>
      <c r="T84" s="425"/>
      <c r="U84" s="425"/>
      <c r="V84" s="425"/>
      <c r="W84" s="425"/>
      <c r="X84" s="425"/>
      <c r="Y84" s="425"/>
      <c r="Z84" s="425"/>
      <c r="AA84" s="425"/>
      <c r="AB84" s="425"/>
      <c r="AC84" s="425"/>
      <c r="AD84" s="425"/>
      <c r="AE84" s="425"/>
      <c r="AF84" s="425"/>
      <c r="AG84" s="425"/>
      <c r="AH84" s="425"/>
      <c r="AI84" s="425"/>
      <c r="AJ84" s="425"/>
      <c r="AK84" s="425"/>
      <c r="AL84" s="425"/>
      <c r="AM84" s="425"/>
      <c r="AN84" s="425"/>
      <c r="AO84" s="425"/>
      <c r="AP84" s="425"/>
      <c r="AQ84" s="425"/>
      <c r="AR84" s="425"/>
      <c r="AS84" s="425"/>
      <c r="AT84" s="425"/>
      <c r="AU84" s="425"/>
      <c r="AV84" s="425"/>
      <c r="AW84" s="425"/>
      <c r="AX84" s="425"/>
      <c r="AY84" s="425"/>
      <c r="AZ84" s="425"/>
      <c r="BA84" s="425"/>
    </row>
    <row r="85" spans="1:53" s="42" customFormat="1" ht="18" customHeight="1">
      <c r="A85" s="425" t="s">
        <v>839</v>
      </c>
      <c r="B85" s="425"/>
      <c r="C85" s="425"/>
      <c r="D85" s="425"/>
      <c r="E85" s="425"/>
      <c r="F85" s="425"/>
      <c r="G85" s="425"/>
      <c r="H85" s="425"/>
      <c r="I85" s="425"/>
      <c r="J85" s="425"/>
      <c r="K85" s="425"/>
      <c r="L85" s="425"/>
      <c r="M85" s="425"/>
      <c r="N85" s="425"/>
      <c r="O85" s="425"/>
      <c r="P85" s="425"/>
      <c r="Q85" s="425"/>
      <c r="R85" s="425"/>
      <c r="S85" s="425"/>
      <c r="T85" s="425"/>
      <c r="U85" s="425"/>
      <c r="V85" s="425"/>
      <c r="W85" s="425"/>
      <c r="X85" s="425"/>
      <c r="Y85" s="425"/>
      <c r="Z85" s="425"/>
      <c r="AA85" s="425"/>
      <c r="AB85" s="425"/>
      <c r="AC85" s="425"/>
      <c r="AD85" s="425"/>
      <c r="AE85" s="425"/>
      <c r="AF85" s="425"/>
      <c r="AG85" s="425"/>
      <c r="AH85" s="425"/>
      <c r="AI85" s="425"/>
      <c r="AJ85" s="425"/>
      <c r="AK85" s="425"/>
      <c r="AL85" s="425"/>
      <c r="AM85" s="425"/>
      <c r="AN85" s="425"/>
      <c r="AO85" s="425"/>
      <c r="AP85" s="425"/>
      <c r="AQ85" s="425"/>
      <c r="AR85" s="425"/>
      <c r="AS85" s="425"/>
      <c r="AT85" s="425"/>
      <c r="AU85" s="425"/>
      <c r="AV85" s="425"/>
      <c r="AW85" s="425"/>
      <c r="AX85" s="425"/>
      <c r="AY85" s="425"/>
      <c r="AZ85" s="425"/>
      <c r="BA85" s="425"/>
    </row>
    <row r="86" spans="1:53" ht="18" customHeight="1">
      <c r="A86" s="467" t="s">
        <v>479</v>
      </c>
      <c r="B86" s="467"/>
      <c r="C86" s="467"/>
      <c r="D86" s="467"/>
      <c r="E86" s="467"/>
      <c r="F86" s="467"/>
      <c r="G86" s="467"/>
      <c r="H86" s="467"/>
      <c r="I86" s="77"/>
      <c r="J86" s="77"/>
      <c r="AN86" s="79"/>
      <c r="AO86" s="79"/>
      <c r="AP86" s="79"/>
      <c r="AQ86" s="79"/>
    </row>
    <row r="87" spans="1:53" ht="18" customHeight="1">
      <c r="A87" s="425" t="s">
        <v>749</v>
      </c>
      <c r="B87" s="425"/>
      <c r="C87" s="425"/>
      <c r="D87" s="425"/>
      <c r="E87" s="425"/>
      <c r="F87" s="425"/>
      <c r="G87" s="425"/>
      <c r="H87" s="425"/>
      <c r="I87" s="425"/>
      <c r="J87" s="425"/>
      <c r="K87" s="425"/>
      <c r="L87" s="425"/>
      <c r="M87" s="425"/>
      <c r="N87" s="425"/>
      <c r="O87" s="425"/>
      <c r="P87" s="425"/>
      <c r="Q87" s="425"/>
      <c r="R87" s="425"/>
      <c r="S87" s="425"/>
      <c r="T87" s="425"/>
      <c r="U87" s="425"/>
      <c r="V87" s="425"/>
      <c r="W87" s="425"/>
      <c r="X87" s="425"/>
      <c r="Y87" s="425"/>
      <c r="AN87" s="79"/>
      <c r="AO87" s="79"/>
      <c r="AP87" s="79"/>
      <c r="AQ87" s="79"/>
    </row>
    <row r="88" spans="1:53" ht="18" customHeight="1">
      <c r="A88" s="40" t="s">
        <v>482</v>
      </c>
    </row>
    <row r="89" spans="1:53" ht="18" customHeight="1">
      <c r="A89" s="431" t="s">
        <v>488</v>
      </c>
      <c r="B89" s="431"/>
      <c r="C89" s="431"/>
      <c r="D89" s="431" t="s">
        <v>51</v>
      </c>
      <c r="E89" s="431"/>
      <c r="F89" s="431"/>
      <c r="G89" s="431"/>
      <c r="H89" s="431"/>
      <c r="I89" s="431"/>
      <c r="J89" s="431"/>
      <c r="K89" s="431"/>
      <c r="L89" s="431"/>
      <c r="M89" s="431"/>
      <c r="N89" s="431"/>
      <c r="O89" s="431"/>
      <c r="P89" s="431"/>
      <c r="Q89" s="431"/>
      <c r="R89" s="431"/>
      <c r="S89" s="431"/>
      <c r="T89" s="431"/>
      <c r="U89" s="431"/>
      <c r="V89" s="431" t="s">
        <v>487</v>
      </c>
      <c r="W89" s="431"/>
      <c r="X89" s="431"/>
      <c r="Y89" s="431"/>
      <c r="Z89" s="431"/>
      <c r="AA89" s="431"/>
      <c r="AB89" s="431"/>
      <c r="AC89" s="448" t="s">
        <v>679</v>
      </c>
      <c r="AD89" s="448"/>
      <c r="AE89" s="448"/>
      <c r="AF89" s="448"/>
      <c r="AG89" s="448"/>
      <c r="AH89" s="448"/>
      <c r="AI89" s="448"/>
    </row>
    <row r="90" spans="1:53" ht="18" customHeight="1">
      <c r="A90" s="431"/>
      <c r="B90" s="431"/>
      <c r="C90" s="431"/>
      <c r="D90" s="431"/>
      <c r="E90" s="431"/>
      <c r="F90" s="431"/>
      <c r="G90" s="431"/>
      <c r="H90" s="431"/>
      <c r="I90" s="431"/>
      <c r="J90" s="431"/>
      <c r="K90" s="431"/>
      <c r="L90" s="431"/>
      <c r="M90" s="431"/>
      <c r="N90" s="431"/>
      <c r="O90" s="431"/>
      <c r="P90" s="431"/>
      <c r="Q90" s="431"/>
      <c r="R90" s="431"/>
      <c r="S90" s="431"/>
      <c r="T90" s="431"/>
      <c r="U90" s="431"/>
      <c r="V90" s="431"/>
      <c r="W90" s="431"/>
      <c r="X90" s="431"/>
      <c r="Y90" s="431"/>
      <c r="Z90" s="431"/>
      <c r="AA90" s="431"/>
      <c r="AB90" s="431"/>
      <c r="AC90" s="448"/>
      <c r="AD90" s="448"/>
      <c r="AE90" s="448"/>
      <c r="AF90" s="448"/>
      <c r="AG90" s="448"/>
      <c r="AH90" s="448"/>
      <c r="AI90" s="448"/>
    </row>
    <row r="91" spans="1:53" ht="18" customHeight="1">
      <c r="A91" s="431" t="s">
        <v>483</v>
      </c>
      <c r="B91" s="431"/>
      <c r="C91" s="431"/>
      <c r="D91" s="432" t="s">
        <v>739</v>
      </c>
      <c r="E91" s="432"/>
      <c r="F91" s="432"/>
      <c r="G91" s="432"/>
      <c r="H91" s="432"/>
      <c r="I91" s="432"/>
      <c r="J91" s="432"/>
      <c r="K91" s="432"/>
      <c r="L91" s="432"/>
      <c r="M91" s="432"/>
      <c r="N91" s="432"/>
      <c r="O91" s="432"/>
      <c r="P91" s="432"/>
      <c r="Q91" s="432"/>
      <c r="R91" s="432"/>
      <c r="S91" s="432"/>
      <c r="T91" s="432"/>
      <c r="U91" s="432"/>
      <c r="V91" s="430" t="s">
        <v>484</v>
      </c>
      <c r="W91" s="430"/>
      <c r="X91" s="430"/>
      <c r="Y91" s="430"/>
      <c r="Z91" s="430"/>
      <c r="AA91" s="430"/>
      <c r="AB91" s="430"/>
      <c r="AC91" s="430" t="s">
        <v>486</v>
      </c>
      <c r="AD91" s="430"/>
      <c r="AE91" s="430"/>
      <c r="AF91" s="430"/>
      <c r="AG91" s="430"/>
      <c r="AH91" s="430"/>
      <c r="AI91" s="430"/>
    </row>
    <row r="92" spans="1:53" ht="18" customHeight="1">
      <c r="A92" s="431" t="s">
        <v>485</v>
      </c>
      <c r="B92" s="431"/>
      <c r="C92" s="431"/>
      <c r="D92" s="432" t="s">
        <v>739</v>
      </c>
      <c r="E92" s="432"/>
      <c r="F92" s="432"/>
      <c r="G92" s="432"/>
      <c r="H92" s="432"/>
      <c r="I92" s="432"/>
      <c r="J92" s="432"/>
      <c r="K92" s="432"/>
      <c r="L92" s="432"/>
      <c r="M92" s="432"/>
      <c r="N92" s="432"/>
      <c r="O92" s="432"/>
      <c r="P92" s="432"/>
      <c r="Q92" s="432"/>
      <c r="R92" s="432"/>
      <c r="S92" s="432"/>
      <c r="T92" s="432"/>
      <c r="U92" s="432"/>
      <c r="V92" s="430" t="s">
        <v>493</v>
      </c>
      <c r="W92" s="430"/>
      <c r="X92" s="430"/>
      <c r="Y92" s="430"/>
      <c r="Z92" s="430"/>
      <c r="AA92" s="430"/>
      <c r="AB92" s="430"/>
      <c r="AC92" s="430" t="s">
        <v>492</v>
      </c>
      <c r="AD92" s="430"/>
      <c r="AE92" s="430"/>
      <c r="AF92" s="430"/>
      <c r="AG92" s="430"/>
      <c r="AH92" s="430"/>
      <c r="AI92" s="430"/>
    </row>
    <row r="93" spans="1:53" ht="18" customHeight="1">
      <c r="A93" s="431" t="s">
        <v>489</v>
      </c>
      <c r="B93" s="431"/>
      <c r="C93" s="431"/>
      <c r="D93" s="432" t="s">
        <v>739</v>
      </c>
      <c r="E93" s="432"/>
      <c r="F93" s="432"/>
      <c r="G93" s="432"/>
      <c r="H93" s="432"/>
      <c r="I93" s="432"/>
      <c r="J93" s="432"/>
      <c r="K93" s="432"/>
      <c r="L93" s="432"/>
      <c r="M93" s="432"/>
      <c r="N93" s="432"/>
      <c r="O93" s="432"/>
      <c r="P93" s="432"/>
      <c r="Q93" s="432"/>
      <c r="R93" s="432"/>
      <c r="S93" s="432"/>
      <c r="T93" s="432"/>
      <c r="U93" s="432"/>
      <c r="V93" s="430" t="s">
        <v>492</v>
      </c>
      <c r="W93" s="430"/>
      <c r="X93" s="430"/>
      <c r="Y93" s="430"/>
      <c r="Z93" s="430"/>
      <c r="AA93" s="430"/>
      <c r="AB93" s="430"/>
      <c r="AC93" s="430" t="s">
        <v>493</v>
      </c>
      <c r="AD93" s="430"/>
      <c r="AE93" s="430"/>
      <c r="AF93" s="430"/>
      <c r="AG93" s="430"/>
      <c r="AH93" s="430"/>
      <c r="AI93" s="430"/>
    </row>
    <row r="94" spans="1:53" ht="18" customHeight="1">
      <c r="A94" s="431" t="s">
        <v>490</v>
      </c>
      <c r="B94" s="431"/>
      <c r="C94" s="431"/>
      <c r="D94" s="432" t="s">
        <v>739</v>
      </c>
      <c r="E94" s="432"/>
      <c r="F94" s="432"/>
      <c r="G94" s="432"/>
      <c r="H94" s="432"/>
      <c r="I94" s="432"/>
      <c r="J94" s="432"/>
      <c r="K94" s="432"/>
      <c r="L94" s="432"/>
      <c r="M94" s="432"/>
      <c r="N94" s="432"/>
      <c r="O94" s="432"/>
      <c r="P94" s="432"/>
      <c r="Q94" s="432"/>
      <c r="R94" s="432"/>
      <c r="S94" s="432"/>
      <c r="T94" s="432"/>
      <c r="U94" s="432"/>
      <c r="V94" s="430" t="s">
        <v>486</v>
      </c>
      <c r="W94" s="430"/>
      <c r="X94" s="430"/>
      <c r="Y94" s="430"/>
      <c r="Z94" s="430"/>
      <c r="AA94" s="430"/>
      <c r="AB94" s="430"/>
      <c r="AC94" s="430" t="s">
        <v>484</v>
      </c>
      <c r="AD94" s="430"/>
      <c r="AE94" s="430"/>
      <c r="AF94" s="430"/>
      <c r="AG94" s="430"/>
      <c r="AH94" s="430"/>
      <c r="AI94" s="430"/>
    </row>
    <row r="95" spans="1:53" ht="18" customHeight="1">
      <c r="A95" s="431" t="s">
        <v>491</v>
      </c>
      <c r="B95" s="431"/>
      <c r="C95" s="431"/>
      <c r="D95" s="466" t="s">
        <v>740</v>
      </c>
      <c r="E95" s="466"/>
      <c r="F95" s="466"/>
      <c r="G95" s="466"/>
      <c r="H95" s="466"/>
      <c r="I95" s="466"/>
      <c r="J95" s="466"/>
      <c r="K95" s="466"/>
      <c r="L95" s="466"/>
      <c r="M95" s="466"/>
      <c r="N95" s="466"/>
      <c r="O95" s="466"/>
      <c r="P95" s="466"/>
      <c r="Q95" s="466"/>
      <c r="R95" s="466"/>
      <c r="S95" s="466"/>
      <c r="T95" s="466"/>
      <c r="U95" s="466"/>
      <c r="V95" s="430" t="s">
        <v>512</v>
      </c>
      <c r="W95" s="430"/>
      <c r="X95" s="430"/>
      <c r="Y95" s="430"/>
      <c r="Z95" s="430"/>
      <c r="AA95" s="430"/>
      <c r="AB95" s="430"/>
      <c r="AC95" s="430" t="s">
        <v>494</v>
      </c>
      <c r="AD95" s="430"/>
      <c r="AE95" s="430"/>
      <c r="AF95" s="430"/>
      <c r="AG95" s="430"/>
      <c r="AH95" s="430"/>
      <c r="AI95" s="430"/>
    </row>
    <row r="96" spans="1:53" ht="18" customHeight="1">
      <c r="A96" s="431"/>
      <c r="B96" s="431"/>
      <c r="C96" s="431"/>
      <c r="D96" s="466"/>
      <c r="E96" s="466"/>
      <c r="F96" s="466"/>
      <c r="G96" s="466"/>
      <c r="H96" s="466"/>
      <c r="I96" s="466"/>
      <c r="J96" s="466"/>
      <c r="K96" s="466"/>
      <c r="L96" s="466"/>
      <c r="M96" s="466"/>
      <c r="N96" s="466"/>
      <c r="O96" s="466"/>
      <c r="P96" s="466"/>
      <c r="Q96" s="466"/>
      <c r="R96" s="466"/>
      <c r="S96" s="466"/>
      <c r="T96" s="466"/>
      <c r="U96" s="466"/>
      <c r="V96" s="430"/>
      <c r="W96" s="430"/>
      <c r="X96" s="430"/>
      <c r="Y96" s="430"/>
      <c r="Z96" s="430"/>
      <c r="AA96" s="430"/>
      <c r="AB96" s="430"/>
      <c r="AC96" s="430"/>
      <c r="AD96" s="430"/>
      <c r="AE96" s="430"/>
      <c r="AF96" s="430"/>
      <c r="AG96" s="430"/>
      <c r="AH96" s="430"/>
      <c r="AI96" s="430"/>
    </row>
    <row r="97" spans="1:44" ht="18" customHeight="1"/>
    <row r="98" spans="1:44" ht="18" customHeight="1">
      <c r="A98" s="425" t="s">
        <v>750</v>
      </c>
      <c r="B98" s="425"/>
      <c r="C98" s="425"/>
      <c r="D98" s="425"/>
      <c r="E98" s="425"/>
      <c r="F98" s="425"/>
      <c r="G98" s="425"/>
      <c r="H98" s="425"/>
      <c r="I98" s="425"/>
      <c r="J98" s="425"/>
      <c r="K98" s="425"/>
      <c r="L98" s="425"/>
      <c r="M98" s="425"/>
      <c r="N98" s="425"/>
      <c r="O98" s="425"/>
      <c r="P98" s="425"/>
      <c r="Q98" s="425"/>
      <c r="R98" s="425"/>
      <c r="S98" s="425"/>
      <c r="T98" s="425"/>
      <c r="U98" s="425"/>
      <c r="V98" s="425"/>
      <c r="W98" s="425"/>
      <c r="X98" s="425"/>
      <c r="Y98" s="425"/>
      <c r="AN98" s="79"/>
      <c r="AO98" s="79"/>
      <c r="AP98" s="79"/>
      <c r="AQ98" s="79"/>
    </row>
    <row r="99" spans="1:44" ht="18" customHeight="1">
      <c r="A99" s="40" t="s">
        <v>482</v>
      </c>
    </row>
    <row r="100" spans="1:44" ht="18" customHeight="1">
      <c r="A100" s="431" t="s">
        <v>488</v>
      </c>
      <c r="B100" s="431"/>
      <c r="C100" s="431"/>
      <c r="D100" s="431" t="s">
        <v>51</v>
      </c>
      <c r="E100" s="431"/>
      <c r="F100" s="431"/>
      <c r="G100" s="431"/>
      <c r="H100" s="431"/>
      <c r="I100" s="431"/>
      <c r="J100" s="431"/>
      <c r="K100" s="431"/>
      <c r="L100" s="431"/>
      <c r="M100" s="431"/>
      <c r="N100" s="431"/>
      <c r="O100" s="431"/>
      <c r="P100" s="431"/>
      <c r="Q100" s="431"/>
      <c r="R100" s="431"/>
      <c r="S100" s="431"/>
      <c r="T100" s="431"/>
      <c r="U100" s="431"/>
      <c r="V100" s="431"/>
      <c r="W100" s="431"/>
      <c r="X100" s="431"/>
      <c r="Y100" s="431"/>
      <c r="Z100" s="431"/>
      <c r="AA100" s="431"/>
      <c r="AB100" s="431"/>
      <c r="AC100" s="431"/>
      <c r="AD100" s="431" t="s">
        <v>487</v>
      </c>
      <c r="AE100" s="431"/>
      <c r="AF100" s="431"/>
      <c r="AG100" s="431"/>
      <c r="AH100" s="431"/>
      <c r="AI100" s="431"/>
      <c r="AJ100" s="431"/>
      <c r="AK100" s="448" t="s">
        <v>679</v>
      </c>
      <c r="AL100" s="448"/>
      <c r="AM100" s="448"/>
      <c r="AN100" s="448"/>
      <c r="AO100" s="448"/>
      <c r="AP100" s="448"/>
      <c r="AQ100" s="448"/>
    </row>
    <row r="101" spans="1:44" ht="18" customHeight="1">
      <c r="A101" s="431"/>
      <c r="B101" s="431"/>
      <c r="C101" s="431"/>
      <c r="D101" s="431"/>
      <c r="E101" s="431"/>
      <c r="F101" s="431"/>
      <c r="G101" s="431"/>
      <c r="H101" s="431"/>
      <c r="I101" s="431"/>
      <c r="J101" s="431"/>
      <c r="K101" s="431"/>
      <c r="L101" s="431"/>
      <c r="M101" s="431"/>
      <c r="N101" s="431"/>
      <c r="O101" s="431"/>
      <c r="P101" s="431"/>
      <c r="Q101" s="431"/>
      <c r="R101" s="431"/>
      <c r="S101" s="431"/>
      <c r="T101" s="431"/>
      <c r="U101" s="431"/>
      <c r="V101" s="431"/>
      <c r="W101" s="431"/>
      <c r="X101" s="431"/>
      <c r="Y101" s="431"/>
      <c r="Z101" s="431"/>
      <c r="AA101" s="431"/>
      <c r="AB101" s="431"/>
      <c r="AC101" s="431"/>
      <c r="AD101" s="431"/>
      <c r="AE101" s="431"/>
      <c r="AF101" s="431"/>
      <c r="AG101" s="431"/>
      <c r="AH101" s="431"/>
      <c r="AI101" s="431"/>
      <c r="AJ101" s="431"/>
      <c r="AK101" s="448"/>
      <c r="AL101" s="448"/>
      <c r="AM101" s="448"/>
      <c r="AN101" s="448"/>
      <c r="AO101" s="448"/>
      <c r="AP101" s="448"/>
      <c r="AQ101" s="448"/>
    </row>
    <row r="102" spans="1:44" ht="18" customHeight="1">
      <c r="A102" s="426" t="s">
        <v>483</v>
      </c>
      <c r="B102" s="426"/>
      <c r="C102" s="426"/>
      <c r="D102" s="432" t="s">
        <v>741</v>
      </c>
      <c r="E102" s="432"/>
      <c r="F102" s="432"/>
      <c r="G102" s="432"/>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0" t="s">
        <v>501</v>
      </c>
      <c r="AE102" s="430"/>
      <c r="AF102" s="430"/>
      <c r="AG102" s="430"/>
      <c r="AH102" s="430"/>
      <c r="AI102" s="430"/>
      <c r="AJ102" s="430"/>
      <c r="AK102" s="430" t="s">
        <v>504</v>
      </c>
      <c r="AL102" s="430"/>
      <c r="AM102" s="430"/>
      <c r="AN102" s="430"/>
      <c r="AO102" s="430"/>
      <c r="AP102" s="430"/>
      <c r="AQ102" s="430"/>
    </row>
    <row r="103" spans="1:44" ht="18" customHeight="1">
      <c r="A103" s="426" t="s">
        <v>485</v>
      </c>
      <c r="B103" s="426"/>
      <c r="C103" s="426"/>
      <c r="D103" s="432" t="s">
        <v>741</v>
      </c>
      <c r="E103" s="432"/>
      <c r="F103" s="432"/>
      <c r="G103" s="432"/>
      <c r="H103" s="432"/>
      <c r="I103" s="432"/>
      <c r="J103" s="432"/>
      <c r="K103" s="432"/>
      <c r="L103" s="432"/>
      <c r="M103" s="432"/>
      <c r="N103" s="432"/>
      <c r="O103" s="432"/>
      <c r="P103" s="432"/>
      <c r="Q103" s="432"/>
      <c r="R103" s="432"/>
      <c r="S103" s="432"/>
      <c r="T103" s="432"/>
      <c r="U103" s="432"/>
      <c r="V103" s="432"/>
      <c r="W103" s="432"/>
      <c r="X103" s="432"/>
      <c r="Y103" s="432"/>
      <c r="Z103" s="432"/>
      <c r="AA103" s="432"/>
      <c r="AB103" s="432"/>
      <c r="AC103" s="432"/>
      <c r="AD103" s="430" t="s">
        <v>513</v>
      </c>
      <c r="AE103" s="430"/>
      <c r="AF103" s="430"/>
      <c r="AG103" s="430"/>
      <c r="AH103" s="430"/>
      <c r="AI103" s="430"/>
      <c r="AJ103" s="430"/>
      <c r="AK103" s="430" t="s">
        <v>505</v>
      </c>
      <c r="AL103" s="430"/>
      <c r="AM103" s="430"/>
      <c r="AN103" s="430"/>
      <c r="AO103" s="430"/>
      <c r="AP103" s="430"/>
      <c r="AQ103" s="430"/>
    </row>
    <row r="104" spans="1:44" ht="18" customHeight="1">
      <c r="A104" s="426" t="s">
        <v>489</v>
      </c>
      <c r="B104" s="426"/>
      <c r="C104" s="426"/>
      <c r="D104" s="432" t="s">
        <v>741</v>
      </c>
      <c r="E104" s="432"/>
      <c r="F104" s="432"/>
      <c r="G104" s="432"/>
      <c r="H104" s="432"/>
      <c r="I104" s="432"/>
      <c r="J104" s="432"/>
      <c r="K104" s="432"/>
      <c r="L104" s="432"/>
      <c r="M104" s="432"/>
      <c r="N104" s="432"/>
      <c r="O104" s="432"/>
      <c r="P104" s="432"/>
      <c r="Q104" s="432"/>
      <c r="R104" s="432"/>
      <c r="S104" s="432"/>
      <c r="T104" s="432"/>
      <c r="U104" s="432"/>
      <c r="V104" s="432"/>
      <c r="W104" s="432"/>
      <c r="X104" s="432"/>
      <c r="Y104" s="432"/>
      <c r="Z104" s="432"/>
      <c r="AA104" s="432"/>
      <c r="AB104" s="432"/>
      <c r="AC104" s="432"/>
      <c r="AD104" s="430" t="s">
        <v>514</v>
      </c>
      <c r="AE104" s="430"/>
      <c r="AF104" s="430"/>
      <c r="AG104" s="430"/>
      <c r="AH104" s="430"/>
      <c r="AI104" s="430"/>
      <c r="AJ104" s="430"/>
      <c r="AK104" s="430" t="s">
        <v>506</v>
      </c>
      <c r="AL104" s="430"/>
      <c r="AM104" s="430"/>
      <c r="AN104" s="430"/>
      <c r="AO104" s="430"/>
      <c r="AP104" s="430"/>
      <c r="AQ104" s="430"/>
    </row>
    <row r="105" spans="1:44" ht="18" customHeight="1">
      <c r="A105" s="426" t="s">
        <v>490</v>
      </c>
      <c r="B105" s="426"/>
      <c r="C105" s="426"/>
      <c r="D105" s="432" t="s">
        <v>741</v>
      </c>
      <c r="E105" s="432"/>
      <c r="F105" s="432"/>
      <c r="G105" s="432"/>
      <c r="H105" s="432"/>
      <c r="I105" s="432"/>
      <c r="J105" s="432"/>
      <c r="K105" s="432"/>
      <c r="L105" s="432"/>
      <c r="M105" s="432"/>
      <c r="N105" s="432"/>
      <c r="O105" s="432"/>
      <c r="P105" s="432"/>
      <c r="Q105" s="432"/>
      <c r="R105" s="432"/>
      <c r="S105" s="432"/>
      <c r="T105" s="432"/>
      <c r="U105" s="432"/>
      <c r="V105" s="432"/>
      <c r="W105" s="432"/>
      <c r="X105" s="432"/>
      <c r="Y105" s="432"/>
      <c r="Z105" s="432"/>
      <c r="AA105" s="432"/>
      <c r="AB105" s="432"/>
      <c r="AC105" s="432"/>
      <c r="AD105" s="430" t="s">
        <v>515</v>
      </c>
      <c r="AE105" s="430"/>
      <c r="AF105" s="430"/>
      <c r="AG105" s="430"/>
      <c r="AH105" s="430"/>
      <c r="AI105" s="430"/>
      <c r="AJ105" s="430"/>
      <c r="AK105" s="430" t="s">
        <v>507</v>
      </c>
      <c r="AL105" s="430"/>
      <c r="AM105" s="430"/>
      <c r="AN105" s="430"/>
      <c r="AO105" s="430"/>
      <c r="AP105" s="430"/>
      <c r="AQ105" s="430"/>
    </row>
    <row r="106" spans="1:44" ht="18" customHeight="1">
      <c r="A106" s="426" t="s">
        <v>491</v>
      </c>
      <c r="B106" s="426"/>
      <c r="C106" s="426"/>
      <c r="D106" s="432" t="s">
        <v>741</v>
      </c>
      <c r="E106" s="432"/>
      <c r="F106" s="432"/>
      <c r="G106" s="432"/>
      <c r="H106" s="432"/>
      <c r="I106" s="432"/>
      <c r="J106" s="432"/>
      <c r="K106" s="432"/>
      <c r="L106" s="432"/>
      <c r="M106" s="432"/>
      <c r="N106" s="432"/>
      <c r="O106" s="432"/>
      <c r="P106" s="432"/>
      <c r="Q106" s="432"/>
      <c r="R106" s="432"/>
      <c r="S106" s="432"/>
      <c r="T106" s="432"/>
      <c r="U106" s="432"/>
      <c r="V106" s="432"/>
      <c r="W106" s="432"/>
      <c r="X106" s="432"/>
      <c r="Y106" s="432"/>
      <c r="Z106" s="432"/>
      <c r="AA106" s="432"/>
      <c r="AB106" s="432"/>
      <c r="AC106" s="432"/>
      <c r="AD106" s="430" t="s">
        <v>516</v>
      </c>
      <c r="AE106" s="430"/>
      <c r="AF106" s="430"/>
      <c r="AG106" s="430"/>
      <c r="AH106" s="430"/>
      <c r="AI106" s="430"/>
      <c r="AJ106" s="430"/>
      <c r="AK106" s="430" t="s">
        <v>508</v>
      </c>
      <c r="AL106" s="430"/>
      <c r="AM106" s="430"/>
      <c r="AN106" s="430"/>
      <c r="AO106" s="430"/>
      <c r="AP106" s="430"/>
      <c r="AQ106" s="430"/>
    </row>
    <row r="107" spans="1:44" ht="18" customHeight="1" thickBot="1">
      <c r="A107" s="471" t="s">
        <v>495</v>
      </c>
      <c r="B107" s="471"/>
      <c r="C107" s="471"/>
      <c r="D107" s="465" t="s">
        <v>742</v>
      </c>
      <c r="E107" s="465"/>
      <c r="F107" s="465"/>
      <c r="G107" s="465"/>
      <c r="H107" s="465"/>
      <c r="I107" s="465"/>
      <c r="J107" s="465"/>
      <c r="K107" s="465"/>
      <c r="L107" s="465"/>
      <c r="M107" s="465"/>
      <c r="N107" s="465"/>
      <c r="O107" s="465"/>
      <c r="P107" s="465"/>
      <c r="Q107" s="465"/>
      <c r="R107" s="465"/>
      <c r="S107" s="465"/>
      <c r="T107" s="465"/>
      <c r="U107" s="465"/>
      <c r="V107" s="465"/>
      <c r="W107" s="465"/>
      <c r="X107" s="465"/>
      <c r="Y107" s="465"/>
      <c r="Z107" s="465"/>
      <c r="AA107" s="465"/>
      <c r="AB107" s="465"/>
      <c r="AC107" s="465"/>
      <c r="AD107" s="433" t="s">
        <v>517</v>
      </c>
      <c r="AE107" s="433"/>
      <c r="AF107" s="433"/>
      <c r="AG107" s="433"/>
      <c r="AH107" s="433"/>
      <c r="AI107" s="433"/>
      <c r="AJ107" s="433"/>
      <c r="AK107" s="433" t="s">
        <v>502</v>
      </c>
      <c r="AL107" s="433"/>
      <c r="AM107" s="433"/>
      <c r="AN107" s="433"/>
      <c r="AO107" s="433"/>
      <c r="AP107" s="433"/>
      <c r="AQ107" s="433"/>
      <c r="AR107" s="40" t="s">
        <v>522</v>
      </c>
    </row>
    <row r="108" spans="1:44" ht="18" customHeight="1" thickBot="1">
      <c r="A108" s="468" t="s">
        <v>735</v>
      </c>
      <c r="B108" s="469"/>
      <c r="C108" s="469"/>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69"/>
      <c r="AD108" s="469"/>
      <c r="AE108" s="469"/>
      <c r="AF108" s="469"/>
      <c r="AG108" s="469"/>
      <c r="AH108" s="469"/>
      <c r="AI108" s="469"/>
      <c r="AJ108" s="469"/>
      <c r="AK108" s="469"/>
      <c r="AL108" s="469"/>
      <c r="AM108" s="469"/>
      <c r="AN108" s="469"/>
      <c r="AO108" s="469"/>
      <c r="AP108" s="469"/>
      <c r="AQ108" s="470"/>
    </row>
    <row r="109" spans="1:44" ht="18" customHeight="1">
      <c r="A109" s="464" t="s">
        <v>496</v>
      </c>
      <c r="B109" s="464"/>
      <c r="C109" s="464"/>
      <c r="D109" s="428" t="s">
        <v>743</v>
      </c>
      <c r="E109" s="428"/>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9" t="s">
        <v>518</v>
      </c>
      <c r="AE109" s="429"/>
      <c r="AF109" s="429"/>
      <c r="AG109" s="429"/>
      <c r="AH109" s="429"/>
      <c r="AI109" s="429"/>
      <c r="AJ109" s="429"/>
      <c r="AK109" s="429" t="s">
        <v>509</v>
      </c>
      <c r="AL109" s="429"/>
      <c r="AM109" s="429"/>
      <c r="AN109" s="429"/>
      <c r="AO109" s="429"/>
      <c r="AP109" s="429"/>
      <c r="AQ109" s="429"/>
    </row>
    <row r="110" spans="1:44" ht="18" customHeight="1">
      <c r="A110" s="426" t="s">
        <v>497</v>
      </c>
      <c r="B110" s="426"/>
      <c r="C110" s="426"/>
      <c r="D110" s="428" t="s">
        <v>743</v>
      </c>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30" t="s">
        <v>519</v>
      </c>
      <c r="AE110" s="430"/>
      <c r="AF110" s="430"/>
      <c r="AG110" s="430"/>
      <c r="AH110" s="430"/>
      <c r="AI110" s="430"/>
      <c r="AJ110" s="430"/>
      <c r="AK110" s="430" t="s">
        <v>510</v>
      </c>
      <c r="AL110" s="430"/>
      <c r="AM110" s="430"/>
      <c r="AN110" s="430"/>
      <c r="AO110" s="430"/>
      <c r="AP110" s="430"/>
      <c r="AQ110" s="430"/>
    </row>
    <row r="111" spans="1:44" ht="18" customHeight="1">
      <c r="A111" s="426" t="s">
        <v>498</v>
      </c>
      <c r="B111" s="426"/>
      <c r="C111" s="426"/>
      <c r="D111" s="428" t="s">
        <v>743</v>
      </c>
      <c r="E111" s="428"/>
      <c r="F111" s="428"/>
      <c r="G111" s="428"/>
      <c r="H111" s="428"/>
      <c r="I111" s="428"/>
      <c r="J111" s="428"/>
      <c r="K111" s="428"/>
      <c r="L111" s="428"/>
      <c r="M111" s="428"/>
      <c r="N111" s="428"/>
      <c r="O111" s="428"/>
      <c r="P111" s="428"/>
      <c r="Q111" s="428"/>
      <c r="R111" s="428"/>
      <c r="S111" s="428"/>
      <c r="T111" s="428"/>
      <c r="U111" s="428"/>
      <c r="V111" s="428"/>
      <c r="W111" s="428"/>
      <c r="X111" s="428"/>
      <c r="Y111" s="428"/>
      <c r="Z111" s="428"/>
      <c r="AA111" s="428"/>
      <c r="AB111" s="428"/>
      <c r="AC111" s="428"/>
      <c r="AD111" s="430" t="s">
        <v>520</v>
      </c>
      <c r="AE111" s="430"/>
      <c r="AF111" s="430"/>
      <c r="AG111" s="430"/>
      <c r="AH111" s="430"/>
      <c r="AI111" s="430"/>
      <c r="AJ111" s="430"/>
      <c r="AK111" s="430" t="s">
        <v>511</v>
      </c>
      <c r="AL111" s="430"/>
      <c r="AM111" s="430"/>
      <c r="AN111" s="430"/>
      <c r="AO111" s="430"/>
      <c r="AP111" s="430"/>
      <c r="AQ111" s="430"/>
    </row>
    <row r="112" spans="1:44" ht="18" customHeight="1">
      <c r="A112" s="426" t="s">
        <v>499</v>
      </c>
      <c r="B112" s="426"/>
      <c r="C112" s="426"/>
      <c r="D112" s="428" t="s">
        <v>743</v>
      </c>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30" t="s">
        <v>521</v>
      </c>
      <c r="AE112" s="430"/>
      <c r="AF112" s="430"/>
      <c r="AG112" s="430"/>
      <c r="AH112" s="430"/>
      <c r="AI112" s="430"/>
      <c r="AJ112" s="430"/>
      <c r="AK112" s="430" t="s">
        <v>503</v>
      </c>
      <c r="AL112" s="430"/>
      <c r="AM112" s="430"/>
      <c r="AN112" s="430"/>
      <c r="AO112" s="430"/>
      <c r="AP112" s="430"/>
      <c r="AQ112" s="430"/>
    </row>
    <row r="113" spans="1:43" ht="18" customHeight="1">
      <c r="A113" s="435" t="s">
        <v>500</v>
      </c>
      <c r="B113" s="436"/>
      <c r="C113" s="437"/>
      <c r="D113" s="432" t="s">
        <v>744</v>
      </c>
      <c r="E113" s="432"/>
      <c r="F113" s="432"/>
      <c r="G113" s="432"/>
      <c r="H113" s="432"/>
      <c r="I113" s="432"/>
      <c r="J113" s="432"/>
      <c r="K113" s="432"/>
      <c r="L113" s="432"/>
      <c r="M113" s="432"/>
      <c r="N113" s="432"/>
      <c r="O113" s="432"/>
      <c r="P113" s="432"/>
      <c r="Q113" s="432"/>
      <c r="R113" s="432"/>
      <c r="S113" s="432"/>
      <c r="T113" s="432"/>
      <c r="U113" s="432"/>
      <c r="V113" s="432"/>
      <c r="W113" s="432"/>
      <c r="X113" s="432"/>
      <c r="Y113" s="432"/>
      <c r="Z113" s="432"/>
      <c r="AA113" s="432"/>
      <c r="AB113" s="432"/>
      <c r="AC113" s="432"/>
      <c r="AD113" s="430" t="s">
        <v>512</v>
      </c>
      <c r="AE113" s="430"/>
      <c r="AF113" s="430"/>
      <c r="AG113" s="430"/>
      <c r="AH113" s="430"/>
      <c r="AI113" s="430"/>
      <c r="AJ113" s="430"/>
      <c r="AK113" s="430" t="s">
        <v>494</v>
      </c>
      <c r="AL113" s="430"/>
      <c r="AM113" s="430"/>
      <c r="AN113" s="430"/>
      <c r="AO113" s="430"/>
      <c r="AP113" s="430"/>
      <c r="AQ113" s="430"/>
    </row>
    <row r="114" spans="1:43" ht="18" customHeight="1"/>
    <row r="115" spans="1:43" ht="18" customHeight="1">
      <c r="A115" s="447" t="s">
        <v>751</v>
      </c>
      <c r="B115" s="447"/>
      <c r="C115" s="447"/>
      <c r="D115" s="447"/>
      <c r="E115" s="447"/>
      <c r="F115" s="447"/>
      <c r="G115" s="447"/>
      <c r="H115" s="447"/>
      <c r="I115" s="447"/>
      <c r="J115" s="447"/>
      <c r="K115" s="447"/>
      <c r="L115" s="447"/>
      <c r="M115" s="447"/>
    </row>
    <row r="116" spans="1:43" ht="18" customHeight="1">
      <c r="B116" s="425" t="s">
        <v>569</v>
      </c>
      <c r="C116" s="425"/>
      <c r="D116" s="425"/>
      <c r="E116" s="425"/>
      <c r="F116" s="425"/>
      <c r="G116" s="425"/>
      <c r="H116" s="425"/>
      <c r="I116" s="425"/>
      <c r="J116" s="425"/>
      <c r="K116" s="425"/>
      <c r="L116" s="425"/>
      <c r="M116" s="425"/>
      <c r="N116" s="425"/>
      <c r="O116" s="425"/>
      <c r="P116" s="425"/>
      <c r="Q116" s="425"/>
      <c r="R116" s="425"/>
      <c r="S116" s="425"/>
      <c r="T116" s="425"/>
      <c r="U116" s="425"/>
      <c r="V116" s="425"/>
    </row>
    <row r="117" spans="1:43" ht="18" customHeight="1">
      <c r="C117" s="425" t="s">
        <v>567</v>
      </c>
      <c r="D117" s="425"/>
      <c r="E117" s="425"/>
      <c r="F117" s="425"/>
      <c r="G117" s="425"/>
      <c r="H117" s="425"/>
      <c r="I117" s="425"/>
      <c r="J117" s="425"/>
      <c r="K117" s="425"/>
      <c r="L117" s="425"/>
      <c r="M117" s="425"/>
      <c r="N117" s="425"/>
      <c r="O117" s="425"/>
      <c r="P117" s="425"/>
      <c r="Q117" s="425"/>
      <c r="R117" s="425"/>
      <c r="S117" s="425"/>
      <c r="T117" s="425"/>
      <c r="U117" s="425"/>
      <c r="V117" s="425"/>
    </row>
    <row r="118" spans="1:43" ht="18" customHeight="1">
      <c r="B118" s="425" t="s">
        <v>568</v>
      </c>
      <c r="C118" s="425"/>
      <c r="D118" s="425"/>
      <c r="E118" s="425"/>
      <c r="F118" s="425"/>
      <c r="G118" s="425"/>
      <c r="H118" s="425"/>
      <c r="I118" s="425"/>
      <c r="J118" s="425"/>
      <c r="K118" s="425"/>
      <c r="L118" s="425"/>
      <c r="M118" s="425"/>
      <c r="N118" s="425"/>
      <c r="O118" s="425"/>
      <c r="P118" s="425"/>
      <c r="Q118" s="425"/>
      <c r="R118" s="425"/>
      <c r="S118" s="425"/>
      <c r="T118" s="425"/>
      <c r="U118" s="425"/>
      <c r="V118" s="425"/>
    </row>
    <row r="119" spans="1:43" ht="18" customHeight="1">
      <c r="C119" s="425" t="s">
        <v>570</v>
      </c>
      <c r="D119" s="425"/>
      <c r="E119" s="425"/>
      <c r="F119" s="425"/>
      <c r="G119" s="425"/>
      <c r="H119" s="425"/>
      <c r="I119" s="425"/>
      <c r="J119" s="425"/>
      <c r="K119" s="425"/>
      <c r="L119" s="425"/>
      <c r="M119" s="425"/>
      <c r="N119" s="425"/>
      <c r="O119" s="425"/>
      <c r="P119" s="425"/>
      <c r="Q119" s="425"/>
      <c r="R119" s="425"/>
      <c r="S119" s="425"/>
      <c r="T119" s="425"/>
      <c r="U119" s="425"/>
      <c r="V119" s="425"/>
    </row>
    <row r="120" spans="1:43" ht="18" customHeight="1">
      <c r="B120" s="425" t="s">
        <v>571</v>
      </c>
      <c r="C120" s="425"/>
      <c r="D120" s="425"/>
      <c r="E120" s="425"/>
      <c r="F120" s="425"/>
      <c r="G120" s="425"/>
      <c r="H120" s="425"/>
      <c r="I120" s="425"/>
      <c r="J120" s="425"/>
      <c r="K120" s="425"/>
      <c r="L120" s="425"/>
      <c r="M120" s="425"/>
      <c r="N120" s="425"/>
      <c r="O120" s="425"/>
      <c r="P120" s="425"/>
      <c r="Q120" s="425"/>
      <c r="R120" s="425"/>
      <c r="S120" s="425"/>
      <c r="T120" s="425"/>
      <c r="U120" s="425"/>
      <c r="V120" s="425"/>
      <c r="W120" s="425"/>
      <c r="X120" s="425"/>
      <c r="Y120" s="425"/>
      <c r="Z120" s="425"/>
      <c r="AA120" s="425"/>
      <c r="AB120" s="425"/>
      <c r="AC120" s="425"/>
      <c r="AD120" s="425"/>
      <c r="AE120" s="425"/>
      <c r="AF120" s="425"/>
      <c r="AG120" s="425"/>
      <c r="AH120" s="425"/>
      <c r="AI120" s="425"/>
      <c r="AJ120" s="425"/>
      <c r="AK120" s="425"/>
      <c r="AL120" s="425"/>
      <c r="AM120" s="425"/>
      <c r="AN120" s="425"/>
    </row>
    <row r="121" spans="1:43" ht="18" customHeight="1"/>
    <row r="122" spans="1:43" ht="18" customHeight="1">
      <c r="A122" s="425" t="s">
        <v>752</v>
      </c>
      <c r="B122" s="425"/>
      <c r="C122" s="425"/>
      <c r="D122" s="425"/>
      <c r="E122" s="425"/>
      <c r="F122" s="425"/>
      <c r="G122" s="425"/>
      <c r="H122" s="425"/>
      <c r="I122" s="425"/>
      <c r="J122" s="425"/>
      <c r="K122" s="425"/>
      <c r="L122" s="425"/>
      <c r="M122" s="425"/>
      <c r="N122" s="425"/>
      <c r="O122" s="425"/>
      <c r="P122" s="425"/>
      <c r="Q122" s="425"/>
      <c r="R122" s="425"/>
      <c r="S122" s="425"/>
      <c r="T122" s="425"/>
      <c r="U122" s="425"/>
      <c r="V122" s="425"/>
      <c r="W122" s="425"/>
    </row>
    <row r="123" spans="1:43" ht="18" customHeight="1">
      <c r="B123" s="40" t="s">
        <v>572</v>
      </c>
    </row>
    <row r="124" spans="1:43" ht="18" customHeight="1">
      <c r="C124" s="40" t="s">
        <v>573</v>
      </c>
    </row>
    <row r="125" spans="1:43" ht="18" customHeight="1">
      <c r="A125" s="40" t="s">
        <v>574</v>
      </c>
    </row>
    <row r="126" spans="1:43" ht="18" customHeight="1">
      <c r="A126" s="431" t="s">
        <v>488</v>
      </c>
      <c r="B126" s="431"/>
      <c r="C126" s="431"/>
      <c r="D126" s="431" t="s">
        <v>51</v>
      </c>
      <c r="E126" s="431"/>
      <c r="F126" s="431"/>
      <c r="G126" s="431"/>
      <c r="H126" s="431"/>
      <c r="I126" s="431"/>
      <c r="J126" s="431"/>
      <c r="K126" s="431"/>
      <c r="L126" s="431"/>
      <c r="M126" s="431"/>
      <c r="N126" s="431"/>
      <c r="O126" s="431"/>
      <c r="P126" s="431"/>
      <c r="Q126" s="431"/>
      <c r="R126" s="431"/>
      <c r="S126" s="431"/>
      <c r="T126" s="431"/>
      <c r="U126" s="431"/>
      <c r="V126" s="431" t="s">
        <v>487</v>
      </c>
      <c r="W126" s="431"/>
      <c r="X126" s="431"/>
      <c r="Y126" s="431"/>
      <c r="Z126" s="431"/>
      <c r="AA126" s="431"/>
      <c r="AB126" s="431"/>
      <c r="AC126" s="448" t="s">
        <v>679</v>
      </c>
      <c r="AD126" s="448"/>
      <c r="AE126" s="448"/>
      <c r="AF126" s="448"/>
      <c r="AG126" s="448"/>
      <c r="AH126" s="448"/>
      <c r="AI126" s="448"/>
    </row>
    <row r="127" spans="1:43" ht="18" customHeight="1">
      <c r="A127" s="431"/>
      <c r="B127" s="431"/>
      <c r="C127" s="431"/>
      <c r="D127" s="431"/>
      <c r="E127" s="431"/>
      <c r="F127" s="431"/>
      <c r="G127" s="431"/>
      <c r="H127" s="431"/>
      <c r="I127" s="431"/>
      <c r="J127" s="431"/>
      <c r="K127" s="431"/>
      <c r="L127" s="431"/>
      <c r="M127" s="431"/>
      <c r="N127" s="431"/>
      <c r="O127" s="431"/>
      <c r="P127" s="431"/>
      <c r="Q127" s="431"/>
      <c r="R127" s="431"/>
      <c r="S127" s="431"/>
      <c r="T127" s="431"/>
      <c r="U127" s="431"/>
      <c r="V127" s="431"/>
      <c r="W127" s="431"/>
      <c r="X127" s="431"/>
      <c r="Y127" s="431"/>
      <c r="Z127" s="431"/>
      <c r="AA127" s="431"/>
      <c r="AB127" s="431"/>
      <c r="AC127" s="448"/>
      <c r="AD127" s="448"/>
      <c r="AE127" s="448"/>
      <c r="AF127" s="448"/>
      <c r="AG127" s="448"/>
      <c r="AH127" s="448"/>
      <c r="AI127" s="448"/>
    </row>
    <row r="128" spans="1:43" ht="18" customHeight="1">
      <c r="A128" s="426" t="s">
        <v>483</v>
      </c>
      <c r="B128" s="426"/>
      <c r="C128" s="426"/>
      <c r="D128" s="432" t="s">
        <v>745</v>
      </c>
      <c r="E128" s="432"/>
      <c r="F128" s="432"/>
      <c r="G128" s="432"/>
      <c r="H128" s="432"/>
      <c r="I128" s="432"/>
      <c r="J128" s="432"/>
      <c r="K128" s="432"/>
      <c r="L128" s="432"/>
      <c r="M128" s="432"/>
      <c r="N128" s="432"/>
      <c r="O128" s="432"/>
      <c r="P128" s="432"/>
      <c r="Q128" s="432"/>
      <c r="R128" s="432"/>
      <c r="S128" s="432"/>
      <c r="T128" s="432"/>
      <c r="U128" s="432"/>
      <c r="V128" s="430" t="s">
        <v>508</v>
      </c>
      <c r="W128" s="430"/>
      <c r="X128" s="430"/>
      <c r="Y128" s="430"/>
      <c r="Z128" s="430"/>
      <c r="AA128" s="430"/>
      <c r="AB128" s="430"/>
      <c r="AC128" s="430" t="s">
        <v>508</v>
      </c>
      <c r="AD128" s="430"/>
      <c r="AE128" s="430"/>
      <c r="AF128" s="430"/>
      <c r="AG128" s="430"/>
      <c r="AH128" s="430"/>
      <c r="AI128" s="430"/>
    </row>
    <row r="129" spans="1:53" ht="18" customHeight="1">
      <c r="A129" s="452" t="s">
        <v>485</v>
      </c>
      <c r="B129" s="453"/>
      <c r="C129" s="454"/>
      <c r="D129" s="449" t="s">
        <v>575</v>
      </c>
      <c r="E129" s="450"/>
      <c r="F129" s="450"/>
      <c r="G129" s="450"/>
      <c r="H129" s="450"/>
      <c r="I129" s="450"/>
      <c r="J129" s="450"/>
      <c r="K129" s="450"/>
      <c r="L129" s="450"/>
      <c r="M129" s="450"/>
      <c r="N129" s="450"/>
      <c r="O129" s="450"/>
      <c r="P129" s="450"/>
      <c r="Q129" s="450"/>
      <c r="R129" s="450"/>
      <c r="S129" s="450"/>
      <c r="T129" s="450"/>
      <c r="U129" s="451"/>
      <c r="V129" s="441" t="s">
        <v>576</v>
      </c>
      <c r="W129" s="442"/>
      <c r="X129" s="442"/>
      <c r="Y129" s="442"/>
      <c r="Z129" s="442"/>
      <c r="AA129" s="442"/>
      <c r="AB129" s="443"/>
      <c r="AC129" s="441" t="s">
        <v>494</v>
      </c>
      <c r="AD129" s="442"/>
      <c r="AE129" s="442"/>
      <c r="AF129" s="442"/>
      <c r="AG129" s="442"/>
      <c r="AH129" s="442"/>
      <c r="AI129" s="443"/>
    </row>
    <row r="130" spans="1:53" ht="18" customHeight="1">
      <c r="A130" s="455"/>
      <c r="B130" s="456"/>
      <c r="C130" s="457"/>
      <c r="D130" s="458" t="s">
        <v>746</v>
      </c>
      <c r="E130" s="459"/>
      <c r="F130" s="459"/>
      <c r="G130" s="459"/>
      <c r="H130" s="459"/>
      <c r="I130" s="459"/>
      <c r="J130" s="459"/>
      <c r="K130" s="459"/>
      <c r="L130" s="459"/>
      <c r="M130" s="459"/>
      <c r="N130" s="459"/>
      <c r="O130" s="459"/>
      <c r="P130" s="459"/>
      <c r="Q130" s="459"/>
      <c r="R130" s="459"/>
      <c r="S130" s="459"/>
      <c r="T130" s="459"/>
      <c r="U130" s="460"/>
      <c r="V130" s="444"/>
      <c r="W130" s="445"/>
      <c r="X130" s="445"/>
      <c r="Y130" s="445"/>
      <c r="Z130" s="445"/>
      <c r="AA130" s="445"/>
      <c r="AB130" s="446"/>
      <c r="AC130" s="444"/>
      <c r="AD130" s="445"/>
      <c r="AE130" s="445"/>
      <c r="AF130" s="445"/>
      <c r="AG130" s="445"/>
      <c r="AH130" s="445"/>
      <c r="AI130" s="446"/>
    </row>
    <row r="131" spans="1:53" ht="18" customHeight="1"/>
    <row r="132" spans="1:53" ht="18" customHeight="1">
      <c r="A132" s="425" t="s">
        <v>753</v>
      </c>
      <c r="B132" s="425"/>
      <c r="C132" s="425"/>
      <c r="D132" s="425"/>
      <c r="E132" s="425"/>
      <c r="F132" s="425"/>
      <c r="G132" s="425"/>
      <c r="H132" s="425"/>
      <c r="I132" s="425"/>
      <c r="J132" s="425"/>
      <c r="K132" s="425"/>
      <c r="L132" s="425"/>
      <c r="M132" s="425"/>
      <c r="N132" s="425"/>
      <c r="O132" s="425"/>
      <c r="P132" s="425"/>
      <c r="Q132" s="425"/>
      <c r="R132" s="425"/>
      <c r="S132" s="425"/>
      <c r="T132" s="425"/>
      <c r="U132" s="425"/>
      <c r="V132" s="425"/>
      <c r="W132" s="425"/>
    </row>
    <row r="133" spans="1:53" ht="18" customHeight="1">
      <c r="B133" s="40" t="s">
        <v>577</v>
      </c>
    </row>
    <row r="134" spans="1:53" ht="18" customHeight="1">
      <c r="C134" s="40" t="s">
        <v>578</v>
      </c>
    </row>
    <row r="135" spans="1:53" ht="18" customHeight="1">
      <c r="A135" s="40" t="s">
        <v>579</v>
      </c>
    </row>
    <row r="136" spans="1:53" ht="18" customHeight="1">
      <c r="A136" s="431" t="s">
        <v>488</v>
      </c>
      <c r="B136" s="431"/>
      <c r="C136" s="431"/>
      <c r="D136" s="431" t="s">
        <v>51</v>
      </c>
      <c r="E136" s="431"/>
      <c r="F136" s="431"/>
      <c r="G136" s="431"/>
      <c r="H136" s="431"/>
      <c r="I136" s="431"/>
      <c r="J136" s="431"/>
      <c r="K136" s="431"/>
      <c r="L136" s="431"/>
      <c r="M136" s="431"/>
      <c r="N136" s="431"/>
      <c r="O136" s="431"/>
      <c r="P136" s="431"/>
      <c r="Q136" s="431"/>
      <c r="R136" s="431"/>
      <c r="S136" s="431"/>
      <c r="T136" s="431"/>
      <c r="U136" s="431"/>
      <c r="V136" s="431" t="s">
        <v>487</v>
      </c>
      <c r="W136" s="431"/>
      <c r="X136" s="431"/>
      <c r="Y136" s="431"/>
      <c r="Z136" s="431"/>
      <c r="AA136" s="431"/>
      <c r="AB136" s="431"/>
      <c r="AC136" s="448" t="s">
        <v>679</v>
      </c>
      <c r="AD136" s="448"/>
      <c r="AE136" s="448"/>
      <c r="AF136" s="448"/>
      <c r="AG136" s="448"/>
      <c r="AH136" s="448"/>
      <c r="AI136" s="448"/>
    </row>
    <row r="137" spans="1:53" ht="18" customHeight="1">
      <c r="A137" s="431"/>
      <c r="B137" s="431"/>
      <c r="C137" s="431"/>
      <c r="D137" s="431"/>
      <c r="E137" s="431"/>
      <c r="F137" s="431"/>
      <c r="G137" s="431"/>
      <c r="H137" s="431"/>
      <c r="I137" s="431"/>
      <c r="J137" s="431"/>
      <c r="K137" s="431"/>
      <c r="L137" s="431"/>
      <c r="M137" s="431"/>
      <c r="N137" s="431"/>
      <c r="O137" s="431"/>
      <c r="P137" s="431"/>
      <c r="Q137" s="431"/>
      <c r="R137" s="431"/>
      <c r="S137" s="431"/>
      <c r="T137" s="431"/>
      <c r="U137" s="431"/>
      <c r="V137" s="431"/>
      <c r="W137" s="431"/>
      <c r="X137" s="431"/>
      <c r="Y137" s="431"/>
      <c r="Z137" s="431"/>
      <c r="AA137" s="431"/>
      <c r="AB137" s="431"/>
      <c r="AC137" s="448"/>
      <c r="AD137" s="448"/>
      <c r="AE137" s="448"/>
      <c r="AF137" s="448"/>
      <c r="AG137" s="448"/>
      <c r="AH137" s="448"/>
      <c r="AI137" s="448"/>
    </row>
    <row r="138" spans="1:53" ht="18" customHeight="1">
      <c r="A138" s="426" t="s">
        <v>483</v>
      </c>
      <c r="B138" s="426"/>
      <c r="C138" s="426"/>
      <c r="D138" s="432" t="s">
        <v>747</v>
      </c>
      <c r="E138" s="432"/>
      <c r="F138" s="432"/>
      <c r="G138" s="432"/>
      <c r="H138" s="432"/>
      <c r="I138" s="432"/>
      <c r="J138" s="432"/>
      <c r="K138" s="432"/>
      <c r="L138" s="432"/>
      <c r="M138" s="432"/>
      <c r="N138" s="432"/>
      <c r="O138" s="432"/>
      <c r="P138" s="432"/>
      <c r="Q138" s="432"/>
      <c r="R138" s="432"/>
      <c r="S138" s="432"/>
      <c r="T138" s="432"/>
      <c r="U138" s="432"/>
      <c r="V138" s="430" t="s">
        <v>580</v>
      </c>
      <c r="W138" s="430"/>
      <c r="X138" s="430"/>
      <c r="Y138" s="430"/>
      <c r="Z138" s="430"/>
      <c r="AA138" s="430"/>
      <c r="AB138" s="430"/>
      <c r="AC138" s="430" t="s">
        <v>581</v>
      </c>
      <c r="AD138" s="430"/>
      <c r="AE138" s="430"/>
      <c r="AF138" s="430"/>
      <c r="AG138" s="430"/>
      <c r="AH138" s="430"/>
      <c r="AI138" s="430"/>
    </row>
    <row r="139" spans="1:53" ht="18" customHeight="1">
      <c r="A139" s="426" t="s">
        <v>485</v>
      </c>
      <c r="B139" s="426"/>
      <c r="C139" s="426"/>
      <c r="D139" s="432" t="s">
        <v>747</v>
      </c>
      <c r="E139" s="432"/>
      <c r="F139" s="432"/>
      <c r="G139" s="432"/>
      <c r="H139" s="432"/>
      <c r="I139" s="432"/>
      <c r="J139" s="432"/>
      <c r="K139" s="432"/>
      <c r="L139" s="432"/>
      <c r="M139" s="432"/>
      <c r="N139" s="432"/>
      <c r="O139" s="432"/>
      <c r="P139" s="432"/>
      <c r="Q139" s="432"/>
      <c r="R139" s="432"/>
      <c r="S139" s="432"/>
      <c r="T139" s="432"/>
      <c r="U139" s="432"/>
      <c r="V139" s="430" t="s">
        <v>582</v>
      </c>
      <c r="W139" s="430"/>
      <c r="X139" s="430"/>
      <c r="Y139" s="430"/>
      <c r="Z139" s="430"/>
      <c r="AA139" s="430"/>
      <c r="AB139" s="430"/>
      <c r="AC139" s="430" t="s">
        <v>583</v>
      </c>
      <c r="AD139" s="430"/>
      <c r="AE139" s="430"/>
      <c r="AF139" s="430"/>
      <c r="AG139" s="430"/>
      <c r="AH139" s="430"/>
      <c r="AI139" s="430"/>
    </row>
    <row r="140" spans="1:53" ht="18" customHeight="1">
      <c r="A140" s="426" t="s">
        <v>489</v>
      </c>
      <c r="B140" s="426"/>
      <c r="C140" s="426"/>
      <c r="D140" s="461" t="s">
        <v>748</v>
      </c>
      <c r="E140" s="462"/>
      <c r="F140" s="462"/>
      <c r="G140" s="462"/>
      <c r="H140" s="462"/>
      <c r="I140" s="462"/>
      <c r="J140" s="462"/>
      <c r="K140" s="462"/>
      <c r="L140" s="462"/>
      <c r="M140" s="462"/>
      <c r="N140" s="462"/>
      <c r="O140" s="462"/>
      <c r="P140" s="462"/>
      <c r="Q140" s="462"/>
      <c r="R140" s="462"/>
      <c r="S140" s="462"/>
      <c r="T140" s="462"/>
      <c r="U140" s="463"/>
      <c r="V140" s="438" t="s">
        <v>585</v>
      </c>
      <c r="W140" s="439"/>
      <c r="X140" s="439"/>
      <c r="Y140" s="439"/>
      <c r="Z140" s="439"/>
      <c r="AA140" s="439"/>
      <c r="AB140" s="440"/>
      <c r="AC140" s="438" t="s">
        <v>494</v>
      </c>
      <c r="AD140" s="439"/>
      <c r="AE140" s="439"/>
      <c r="AF140" s="439"/>
      <c r="AG140" s="439"/>
      <c r="AH140" s="439"/>
      <c r="AI140" s="440"/>
    </row>
    <row r="141" spans="1:53" ht="18" customHeight="1"/>
    <row r="142" spans="1:53" ht="18" customHeight="1">
      <c r="A142" s="486" t="s">
        <v>840</v>
      </c>
      <c r="B142" s="486"/>
      <c r="C142" s="486"/>
      <c r="D142" s="486"/>
      <c r="E142" s="486"/>
      <c r="F142" s="486"/>
      <c r="G142" s="486"/>
      <c r="H142" s="486"/>
      <c r="I142" s="486"/>
      <c r="J142" s="486"/>
      <c r="K142" s="486"/>
      <c r="L142" s="486"/>
      <c r="M142" s="486"/>
      <c r="N142" s="486"/>
      <c r="O142" s="486"/>
      <c r="P142" s="486"/>
      <c r="Q142" s="486"/>
      <c r="R142" s="486"/>
      <c r="S142" s="486"/>
      <c r="T142" s="486"/>
      <c r="U142" s="486"/>
      <c r="V142" s="486"/>
      <c r="W142" s="486"/>
      <c r="X142" s="486"/>
      <c r="Y142" s="486"/>
      <c r="Z142" s="486"/>
      <c r="AA142" s="486"/>
      <c r="AB142" s="486"/>
      <c r="AC142" s="486"/>
      <c r="AD142" s="486"/>
      <c r="AE142" s="486"/>
      <c r="AF142" s="486"/>
      <c r="AG142" s="486"/>
      <c r="AH142" s="486"/>
      <c r="AI142" s="486"/>
      <c r="AJ142" s="486"/>
      <c r="AK142" s="486"/>
      <c r="AL142" s="486"/>
      <c r="AM142" s="486"/>
      <c r="AN142" s="486"/>
      <c r="AO142" s="486"/>
      <c r="AP142" s="486"/>
      <c r="AQ142" s="486"/>
      <c r="AR142" s="486"/>
      <c r="AS142" s="486"/>
      <c r="AT142" s="486"/>
      <c r="AU142" s="486"/>
      <c r="AV142" s="486"/>
      <c r="AW142" s="486"/>
      <c r="AX142" s="486"/>
      <c r="AY142" s="486"/>
      <c r="AZ142" s="486"/>
      <c r="BA142" s="486"/>
    </row>
    <row r="143" spans="1:53" s="42" customFormat="1" ht="18" customHeight="1">
      <c r="A143" s="425" t="s">
        <v>841</v>
      </c>
      <c r="B143" s="425"/>
      <c r="C143" s="425"/>
      <c r="D143" s="425"/>
      <c r="E143" s="425"/>
      <c r="F143" s="425"/>
      <c r="G143" s="425"/>
      <c r="H143" s="425"/>
      <c r="I143" s="425"/>
      <c r="J143" s="425"/>
      <c r="K143" s="425"/>
      <c r="L143" s="425"/>
      <c r="M143" s="425"/>
      <c r="N143" s="425"/>
      <c r="O143" s="425"/>
      <c r="P143" s="425"/>
      <c r="Q143" s="425"/>
      <c r="R143" s="425"/>
      <c r="S143" s="425"/>
      <c r="T143" s="425"/>
      <c r="U143" s="425"/>
      <c r="V143" s="425"/>
      <c r="W143" s="425"/>
      <c r="X143" s="425"/>
      <c r="Y143" s="425"/>
      <c r="Z143" s="425"/>
      <c r="AA143" s="425"/>
      <c r="AB143" s="425"/>
      <c r="AC143" s="425"/>
      <c r="AD143" s="425"/>
      <c r="AE143" s="425"/>
      <c r="AF143" s="425"/>
      <c r="AG143" s="425"/>
      <c r="AH143" s="425"/>
      <c r="AI143" s="425"/>
      <c r="AJ143" s="425"/>
      <c r="AK143" s="425"/>
      <c r="AL143" s="425"/>
      <c r="AM143" s="425"/>
      <c r="AN143" s="425"/>
      <c r="AO143" s="425"/>
      <c r="AP143" s="425"/>
      <c r="AQ143" s="425"/>
      <c r="AR143" s="425"/>
      <c r="AS143" s="425"/>
      <c r="AT143" s="425"/>
      <c r="AU143" s="425"/>
      <c r="AV143" s="425"/>
      <c r="AW143" s="425"/>
      <c r="AX143" s="425"/>
      <c r="AY143" s="425"/>
      <c r="AZ143" s="425"/>
      <c r="BA143" s="425"/>
    </row>
    <row r="144" spans="1:53" s="42" customFormat="1" ht="18" customHeight="1">
      <c r="A144" s="425" t="s">
        <v>842</v>
      </c>
      <c r="B144" s="425"/>
      <c r="C144" s="425"/>
      <c r="D144" s="425"/>
      <c r="E144" s="425"/>
      <c r="F144" s="425"/>
      <c r="G144" s="425"/>
      <c r="H144" s="425"/>
      <c r="I144" s="425"/>
      <c r="J144" s="425"/>
      <c r="K144" s="425"/>
      <c r="L144" s="425"/>
      <c r="M144" s="425"/>
      <c r="N144" s="425"/>
      <c r="O144" s="425"/>
      <c r="P144" s="425"/>
      <c r="Q144" s="425"/>
      <c r="R144" s="425"/>
      <c r="S144" s="425"/>
      <c r="T144" s="425"/>
      <c r="U144" s="425"/>
      <c r="V144" s="425"/>
      <c r="W144" s="425"/>
      <c r="X144" s="425"/>
      <c r="Y144" s="425"/>
      <c r="Z144" s="425"/>
      <c r="AA144" s="425"/>
      <c r="AB144" s="425"/>
      <c r="AC144" s="425"/>
      <c r="AD144" s="425"/>
      <c r="AE144" s="425"/>
      <c r="AF144" s="425"/>
      <c r="AG144" s="425"/>
      <c r="AH144" s="425"/>
      <c r="AI144" s="425"/>
      <c r="AJ144" s="425"/>
      <c r="AK144" s="425"/>
      <c r="AL144" s="425"/>
      <c r="AM144" s="425"/>
      <c r="AN144" s="425"/>
      <c r="AO144" s="425"/>
      <c r="AP144" s="425"/>
      <c r="AQ144" s="425"/>
      <c r="AR144" s="425"/>
      <c r="AS144" s="425"/>
      <c r="AT144" s="425"/>
      <c r="AU144" s="425"/>
      <c r="AV144" s="425"/>
      <c r="AW144" s="425"/>
      <c r="AX144" s="425"/>
      <c r="AY144" s="425"/>
      <c r="AZ144" s="425"/>
      <c r="BA144" s="425"/>
    </row>
    <row r="145" spans="1:53" s="42" customFormat="1" ht="18" customHeight="1">
      <c r="A145" s="425" t="s">
        <v>843</v>
      </c>
      <c r="B145" s="425"/>
      <c r="C145" s="425"/>
      <c r="D145" s="425"/>
      <c r="E145" s="425"/>
      <c r="F145" s="425"/>
      <c r="G145" s="425"/>
      <c r="H145" s="425"/>
      <c r="I145" s="425"/>
      <c r="J145" s="425"/>
      <c r="K145" s="425"/>
      <c r="L145" s="425"/>
      <c r="M145" s="425"/>
      <c r="N145" s="425"/>
      <c r="O145" s="425"/>
      <c r="P145" s="425"/>
      <c r="Q145" s="425"/>
      <c r="R145" s="425"/>
      <c r="S145" s="425"/>
      <c r="T145" s="425"/>
      <c r="U145" s="425"/>
      <c r="V145" s="425"/>
      <c r="W145" s="425"/>
      <c r="X145" s="425"/>
      <c r="Y145" s="425"/>
      <c r="Z145" s="425"/>
      <c r="AA145" s="425"/>
      <c r="AB145" s="425"/>
      <c r="AC145" s="425"/>
      <c r="AD145" s="425"/>
      <c r="AE145" s="425"/>
      <c r="AF145" s="425"/>
      <c r="AG145" s="425"/>
      <c r="AH145" s="425"/>
      <c r="AI145" s="425"/>
      <c r="AJ145" s="425"/>
      <c r="AK145" s="425"/>
      <c r="AL145" s="425"/>
      <c r="AM145" s="425"/>
      <c r="AN145" s="425"/>
      <c r="AO145" s="425"/>
      <c r="AP145" s="425"/>
      <c r="AQ145" s="425"/>
      <c r="AR145" s="425"/>
      <c r="AS145" s="425"/>
      <c r="AT145" s="425"/>
      <c r="AU145" s="425"/>
      <c r="AV145" s="425"/>
      <c r="AW145" s="425"/>
      <c r="AX145" s="425"/>
      <c r="AY145" s="425"/>
      <c r="AZ145" s="425"/>
      <c r="BA145" s="425"/>
    </row>
    <row r="146" spans="1:53" s="42" customFormat="1" ht="18" customHeight="1">
      <c r="A146" s="425" t="s">
        <v>844</v>
      </c>
      <c r="B146" s="425"/>
      <c r="C146" s="425"/>
      <c r="D146" s="425"/>
      <c r="E146" s="425"/>
      <c r="F146" s="425"/>
      <c r="G146" s="425"/>
      <c r="H146" s="425"/>
      <c r="I146" s="425"/>
      <c r="J146" s="425"/>
      <c r="K146" s="425"/>
      <c r="L146" s="425"/>
      <c r="M146" s="425"/>
      <c r="N146" s="425"/>
      <c r="O146" s="425"/>
      <c r="P146" s="425"/>
      <c r="Q146" s="425"/>
      <c r="R146" s="425"/>
      <c r="S146" s="425"/>
      <c r="T146" s="425"/>
      <c r="U146" s="425"/>
      <c r="V146" s="425"/>
      <c r="W146" s="425"/>
      <c r="X146" s="425"/>
      <c r="Y146" s="425"/>
      <c r="Z146" s="425"/>
      <c r="AA146" s="425"/>
      <c r="AB146" s="425"/>
      <c r="AC146" s="425"/>
      <c r="AD146" s="425"/>
      <c r="AE146" s="425"/>
      <c r="AF146" s="425"/>
      <c r="AG146" s="425"/>
      <c r="AH146" s="425"/>
      <c r="AI146" s="425"/>
      <c r="AJ146" s="425"/>
      <c r="AK146" s="425"/>
      <c r="AL146" s="425"/>
      <c r="AM146" s="425"/>
      <c r="AN146" s="425"/>
      <c r="AO146" s="425"/>
      <c r="AP146" s="425"/>
      <c r="AQ146" s="425"/>
      <c r="AR146" s="425"/>
      <c r="AS146" s="425"/>
      <c r="AT146" s="425"/>
      <c r="AU146" s="425"/>
      <c r="AV146" s="425"/>
      <c r="AW146" s="425"/>
      <c r="AX146" s="425"/>
      <c r="AY146" s="425"/>
      <c r="AZ146" s="425"/>
      <c r="BA146" s="425"/>
    </row>
    <row r="147" spans="1:53" customFormat="1" ht="18" customHeight="1">
      <c r="A147" t="s">
        <v>768</v>
      </c>
    </row>
    <row r="148" spans="1:53" ht="18" customHeight="1">
      <c r="A148" s="594" t="s">
        <v>770</v>
      </c>
      <c r="B148" s="594"/>
      <c r="C148" s="594"/>
      <c r="D148" s="594"/>
      <c r="E148" s="594"/>
      <c r="F148" s="594"/>
      <c r="G148" s="594"/>
      <c r="H148" s="594"/>
      <c r="I148" s="594"/>
      <c r="J148" s="594"/>
      <c r="K148" s="594"/>
      <c r="L148" s="594"/>
      <c r="M148" s="594"/>
      <c r="N148" s="594"/>
    </row>
    <row r="149" spans="1:53" ht="18" customHeight="1">
      <c r="A149" s="40" t="s">
        <v>769</v>
      </c>
    </row>
    <row r="150" spans="1:53" ht="18" customHeight="1">
      <c r="A150" s="431" t="s">
        <v>488</v>
      </c>
      <c r="B150" s="431"/>
      <c r="C150" s="431"/>
      <c r="D150" s="431" t="s">
        <v>51</v>
      </c>
      <c r="E150" s="431"/>
      <c r="F150" s="431"/>
      <c r="G150" s="431"/>
      <c r="H150" s="431"/>
      <c r="I150" s="431"/>
      <c r="J150" s="431"/>
      <c r="K150" s="431"/>
      <c r="L150" s="431"/>
      <c r="M150" s="431"/>
      <c r="N150" s="431"/>
      <c r="O150" s="431"/>
      <c r="P150" s="431"/>
      <c r="Q150" s="431"/>
      <c r="R150" s="431"/>
      <c r="S150" s="431"/>
      <c r="T150" s="431"/>
      <c r="U150" s="431"/>
      <c r="V150" s="431" t="s">
        <v>487</v>
      </c>
      <c r="W150" s="431"/>
      <c r="X150" s="431"/>
      <c r="Y150" s="431"/>
      <c r="Z150" s="431"/>
      <c r="AA150" s="431"/>
      <c r="AB150" s="431"/>
      <c r="AC150" s="448" t="s">
        <v>679</v>
      </c>
      <c r="AD150" s="448"/>
      <c r="AE150" s="448"/>
      <c r="AF150" s="448"/>
      <c r="AG150" s="448"/>
      <c r="AH150" s="448"/>
      <c r="AI150" s="448"/>
    </row>
    <row r="151" spans="1:53" ht="18" customHeight="1">
      <c r="A151" s="431"/>
      <c r="B151" s="431"/>
      <c r="C151" s="431"/>
      <c r="D151" s="431"/>
      <c r="E151" s="431"/>
      <c r="F151" s="431"/>
      <c r="G151" s="431"/>
      <c r="H151" s="431"/>
      <c r="I151" s="431"/>
      <c r="J151" s="431"/>
      <c r="K151" s="431"/>
      <c r="L151" s="431"/>
      <c r="M151" s="431"/>
      <c r="N151" s="431"/>
      <c r="O151" s="431"/>
      <c r="P151" s="431"/>
      <c r="Q151" s="431"/>
      <c r="R151" s="431"/>
      <c r="S151" s="431"/>
      <c r="T151" s="431"/>
      <c r="U151" s="431"/>
      <c r="V151" s="431"/>
      <c r="W151" s="431"/>
      <c r="X151" s="431"/>
      <c r="Y151" s="431"/>
      <c r="Z151" s="431"/>
      <c r="AA151" s="431"/>
      <c r="AB151" s="431"/>
      <c r="AC151" s="448"/>
      <c r="AD151" s="448"/>
      <c r="AE151" s="448"/>
      <c r="AF151" s="448"/>
      <c r="AG151" s="448"/>
      <c r="AH151" s="448"/>
      <c r="AI151" s="448"/>
    </row>
    <row r="152" spans="1:53" ht="18" customHeight="1">
      <c r="A152" s="426" t="s">
        <v>483</v>
      </c>
      <c r="B152" s="426"/>
      <c r="C152" s="426"/>
      <c r="D152" s="432" t="s">
        <v>754</v>
      </c>
      <c r="E152" s="432"/>
      <c r="F152" s="432"/>
      <c r="G152" s="432"/>
      <c r="H152" s="432"/>
      <c r="I152" s="432"/>
      <c r="J152" s="432"/>
      <c r="K152" s="432"/>
      <c r="L152" s="432"/>
      <c r="M152" s="432"/>
      <c r="N152" s="432"/>
      <c r="O152" s="432"/>
      <c r="P152" s="432"/>
      <c r="Q152" s="432"/>
      <c r="R152" s="432"/>
      <c r="S152" s="432"/>
      <c r="T152" s="432"/>
      <c r="U152" s="432"/>
      <c r="V152" s="430" t="s">
        <v>755</v>
      </c>
      <c r="W152" s="430"/>
      <c r="X152" s="430"/>
      <c r="Y152" s="430"/>
      <c r="Z152" s="430"/>
      <c r="AA152" s="430"/>
      <c r="AB152" s="430"/>
      <c r="AC152" s="430" t="s">
        <v>761</v>
      </c>
      <c r="AD152" s="430"/>
      <c r="AE152" s="430"/>
      <c r="AF152" s="430"/>
      <c r="AG152" s="430"/>
      <c r="AH152" s="430"/>
      <c r="AI152" s="430"/>
    </row>
    <row r="153" spans="1:53" ht="18" customHeight="1">
      <c r="A153" s="426" t="s">
        <v>485</v>
      </c>
      <c r="B153" s="426"/>
      <c r="C153" s="426"/>
      <c r="D153" s="432" t="s">
        <v>754</v>
      </c>
      <c r="E153" s="432"/>
      <c r="F153" s="432"/>
      <c r="G153" s="432"/>
      <c r="H153" s="432"/>
      <c r="I153" s="432"/>
      <c r="J153" s="432"/>
      <c r="K153" s="432"/>
      <c r="L153" s="432"/>
      <c r="M153" s="432"/>
      <c r="N153" s="432"/>
      <c r="O153" s="432"/>
      <c r="P153" s="432"/>
      <c r="Q153" s="432"/>
      <c r="R153" s="432"/>
      <c r="S153" s="432"/>
      <c r="T153" s="432"/>
      <c r="U153" s="432"/>
      <c r="V153" s="430" t="s">
        <v>756</v>
      </c>
      <c r="W153" s="430"/>
      <c r="X153" s="430"/>
      <c r="Y153" s="430"/>
      <c r="Z153" s="430"/>
      <c r="AA153" s="430"/>
      <c r="AB153" s="430"/>
      <c r="AC153" s="430" t="s">
        <v>762</v>
      </c>
      <c r="AD153" s="430"/>
      <c r="AE153" s="430"/>
      <c r="AF153" s="430"/>
      <c r="AG153" s="430"/>
      <c r="AH153" s="430"/>
      <c r="AI153" s="430"/>
    </row>
    <row r="154" spans="1:53" ht="18" customHeight="1">
      <c r="A154" s="426" t="s">
        <v>489</v>
      </c>
      <c r="B154" s="426"/>
      <c r="C154" s="426"/>
      <c r="D154" s="432" t="s">
        <v>754</v>
      </c>
      <c r="E154" s="432"/>
      <c r="F154" s="432"/>
      <c r="G154" s="432"/>
      <c r="H154" s="432"/>
      <c r="I154" s="432"/>
      <c r="J154" s="432"/>
      <c r="K154" s="432"/>
      <c r="L154" s="432"/>
      <c r="M154" s="432"/>
      <c r="N154" s="432"/>
      <c r="O154" s="432"/>
      <c r="P154" s="432"/>
      <c r="Q154" s="432"/>
      <c r="R154" s="432"/>
      <c r="S154" s="432"/>
      <c r="T154" s="432"/>
      <c r="U154" s="432"/>
      <c r="V154" s="430" t="s">
        <v>757</v>
      </c>
      <c r="W154" s="430"/>
      <c r="X154" s="430"/>
      <c r="Y154" s="430"/>
      <c r="Z154" s="430"/>
      <c r="AA154" s="430"/>
      <c r="AB154" s="430"/>
      <c r="AC154" s="430" t="s">
        <v>763</v>
      </c>
      <c r="AD154" s="430"/>
      <c r="AE154" s="430"/>
      <c r="AF154" s="430"/>
      <c r="AG154" s="430"/>
      <c r="AH154" s="430"/>
      <c r="AI154" s="430"/>
    </row>
    <row r="155" spans="1:53" ht="18" customHeight="1">
      <c r="A155" s="426" t="s">
        <v>490</v>
      </c>
      <c r="B155" s="426"/>
      <c r="C155" s="426"/>
      <c r="D155" s="432" t="s">
        <v>754</v>
      </c>
      <c r="E155" s="432"/>
      <c r="F155" s="432"/>
      <c r="G155" s="432"/>
      <c r="H155" s="432"/>
      <c r="I155" s="432"/>
      <c r="J155" s="432"/>
      <c r="K155" s="432"/>
      <c r="L155" s="432"/>
      <c r="M155" s="432"/>
      <c r="N155" s="432"/>
      <c r="O155" s="432"/>
      <c r="P155" s="432"/>
      <c r="Q155" s="432"/>
      <c r="R155" s="432"/>
      <c r="S155" s="432"/>
      <c r="T155" s="432"/>
      <c r="U155" s="432"/>
      <c r="V155" s="430" t="s">
        <v>758</v>
      </c>
      <c r="W155" s="430"/>
      <c r="X155" s="430"/>
      <c r="Y155" s="430"/>
      <c r="Z155" s="430"/>
      <c r="AA155" s="430"/>
      <c r="AB155" s="430"/>
      <c r="AC155" s="430" t="s">
        <v>764</v>
      </c>
      <c r="AD155" s="430"/>
      <c r="AE155" s="430"/>
      <c r="AF155" s="430"/>
      <c r="AG155" s="430"/>
      <c r="AH155" s="430"/>
      <c r="AI155" s="430"/>
    </row>
    <row r="156" spans="1:53" ht="18" customHeight="1">
      <c r="A156" s="426" t="s">
        <v>491</v>
      </c>
      <c r="B156" s="426"/>
      <c r="C156" s="426"/>
      <c r="D156" s="432" t="s">
        <v>754</v>
      </c>
      <c r="E156" s="432"/>
      <c r="F156" s="432"/>
      <c r="G156" s="432"/>
      <c r="H156" s="432"/>
      <c r="I156" s="432"/>
      <c r="J156" s="432"/>
      <c r="K156" s="432"/>
      <c r="L156" s="432"/>
      <c r="M156" s="432"/>
      <c r="N156" s="432"/>
      <c r="O156" s="432"/>
      <c r="P156" s="432"/>
      <c r="Q156" s="432"/>
      <c r="R156" s="432"/>
      <c r="S156" s="432"/>
      <c r="T156" s="432"/>
      <c r="U156" s="432"/>
      <c r="V156" s="430" t="s">
        <v>759</v>
      </c>
      <c r="W156" s="430"/>
      <c r="X156" s="430"/>
      <c r="Y156" s="430"/>
      <c r="Z156" s="430"/>
      <c r="AA156" s="430"/>
      <c r="AB156" s="430"/>
      <c r="AC156" s="430" t="s">
        <v>765</v>
      </c>
      <c r="AD156" s="430"/>
      <c r="AE156" s="430"/>
      <c r="AF156" s="430"/>
      <c r="AG156" s="430"/>
      <c r="AH156" s="430"/>
      <c r="AI156" s="430"/>
    </row>
    <row r="157" spans="1:53" ht="18" customHeight="1">
      <c r="A157" s="426" t="s">
        <v>495</v>
      </c>
      <c r="B157" s="426"/>
      <c r="C157" s="426"/>
      <c r="D157" s="432" t="s">
        <v>754</v>
      </c>
      <c r="E157" s="432"/>
      <c r="F157" s="432"/>
      <c r="G157" s="432"/>
      <c r="H157" s="432"/>
      <c r="I157" s="432"/>
      <c r="J157" s="432"/>
      <c r="K157" s="432"/>
      <c r="L157" s="432"/>
      <c r="M157" s="432"/>
      <c r="N157" s="432"/>
      <c r="O157" s="432"/>
      <c r="P157" s="432"/>
      <c r="Q157" s="432"/>
      <c r="R157" s="432"/>
      <c r="S157" s="432"/>
      <c r="T157" s="432"/>
      <c r="U157" s="432"/>
      <c r="V157" s="430" t="s">
        <v>760</v>
      </c>
      <c r="W157" s="430"/>
      <c r="X157" s="430"/>
      <c r="Y157" s="430"/>
      <c r="Z157" s="430"/>
      <c r="AA157" s="430"/>
      <c r="AB157" s="430"/>
      <c r="AC157" s="430" t="s">
        <v>766</v>
      </c>
      <c r="AD157" s="430"/>
      <c r="AE157" s="430"/>
      <c r="AF157" s="430"/>
      <c r="AG157" s="430"/>
      <c r="AH157" s="430"/>
      <c r="AI157" s="430"/>
    </row>
    <row r="158" spans="1:53" ht="18" customHeight="1">
      <c r="A158" s="426" t="s">
        <v>496</v>
      </c>
      <c r="B158" s="426"/>
      <c r="C158" s="426"/>
      <c r="D158" s="466" t="s">
        <v>767</v>
      </c>
      <c r="E158" s="466"/>
      <c r="F158" s="466"/>
      <c r="G158" s="466"/>
      <c r="H158" s="466"/>
      <c r="I158" s="466"/>
      <c r="J158" s="466"/>
      <c r="K158" s="466"/>
      <c r="L158" s="466"/>
      <c r="M158" s="466"/>
      <c r="N158" s="466"/>
      <c r="O158" s="466"/>
      <c r="P158" s="466"/>
      <c r="Q158" s="466"/>
      <c r="R158" s="466"/>
      <c r="S158" s="466"/>
      <c r="T158" s="466"/>
      <c r="U158" s="466"/>
      <c r="V158" s="430" t="s">
        <v>512</v>
      </c>
      <c r="W158" s="430"/>
      <c r="X158" s="430"/>
      <c r="Y158" s="430"/>
      <c r="Z158" s="430"/>
      <c r="AA158" s="430"/>
      <c r="AB158" s="430"/>
      <c r="AC158" s="430" t="s">
        <v>494</v>
      </c>
      <c r="AD158" s="430"/>
      <c r="AE158" s="430"/>
      <c r="AF158" s="430"/>
      <c r="AG158" s="430"/>
      <c r="AH158" s="430"/>
      <c r="AI158" s="430"/>
    </row>
    <row r="159" spans="1:53" ht="18" customHeight="1"/>
    <row r="160" spans="1:53" ht="18" customHeight="1">
      <c r="A160" s="425" t="s">
        <v>845</v>
      </c>
      <c r="B160" s="425"/>
      <c r="C160" s="425"/>
      <c r="D160" s="425"/>
      <c r="E160" s="425"/>
      <c r="F160" s="425"/>
      <c r="G160" s="425"/>
      <c r="H160" s="425"/>
      <c r="I160" s="425"/>
      <c r="J160" s="425"/>
      <c r="K160" s="425"/>
      <c r="L160" s="425"/>
      <c r="M160" s="425"/>
      <c r="N160" s="425"/>
    </row>
    <row r="161" spans="1:50" ht="18" customHeight="1">
      <c r="A161" s="40" t="s">
        <v>854</v>
      </c>
    </row>
    <row r="162" spans="1:50" ht="18" customHeight="1">
      <c r="A162" s="431" t="s">
        <v>488</v>
      </c>
      <c r="B162" s="431"/>
      <c r="C162" s="431"/>
      <c r="D162" s="597" t="s">
        <v>51</v>
      </c>
      <c r="E162" s="598"/>
      <c r="F162" s="598"/>
      <c r="G162" s="598"/>
      <c r="H162" s="598"/>
      <c r="I162" s="598"/>
      <c r="J162" s="598"/>
      <c r="K162" s="598"/>
      <c r="L162" s="598"/>
      <c r="M162" s="598"/>
      <c r="N162" s="598"/>
      <c r="O162" s="598"/>
      <c r="P162" s="598"/>
      <c r="Q162" s="598"/>
      <c r="R162" s="598"/>
      <c r="S162" s="598"/>
      <c r="T162" s="598"/>
      <c r="U162" s="598"/>
      <c r="V162" s="598"/>
      <c r="W162" s="598"/>
      <c r="X162" s="598"/>
      <c r="Y162" s="598"/>
      <c r="Z162" s="598"/>
      <c r="AA162" s="598"/>
      <c r="AB162" s="598"/>
      <c r="AC162" s="599"/>
      <c r="AD162" s="431" t="s">
        <v>487</v>
      </c>
      <c r="AE162" s="431"/>
      <c r="AF162" s="431"/>
      <c r="AG162" s="431"/>
      <c r="AH162" s="431"/>
      <c r="AI162" s="431"/>
      <c r="AJ162" s="431"/>
      <c r="AK162" s="448" t="s">
        <v>679</v>
      </c>
      <c r="AL162" s="448"/>
      <c r="AM162" s="448"/>
      <c r="AN162" s="448"/>
      <c r="AO162" s="448"/>
      <c r="AP162" s="448"/>
      <c r="AQ162" s="448"/>
    </row>
    <row r="163" spans="1:50" ht="18" customHeight="1">
      <c r="A163" s="431"/>
      <c r="B163" s="431"/>
      <c r="C163" s="431"/>
      <c r="D163" s="597"/>
      <c r="E163" s="598"/>
      <c r="F163" s="598"/>
      <c r="G163" s="598"/>
      <c r="H163" s="598"/>
      <c r="I163" s="598"/>
      <c r="J163" s="598"/>
      <c r="K163" s="598"/>
      <c r="L163" s="598"/>
      <c r="M163" s="598"/>
      <c r="N163" s="598"/>
      <c r="O163" s="598"/>
      <c r="P163" s="598"/>
      <c r="Q163" s="598"/>
      <c r="R163" s="598"/>
      <c r="S163" s="598"/>
      <c r="T163" s="598"/>
      <c r="U163" s="598"/>
      <c r="V163" s="598"/>
      <c r="W163" s="598"/>
      <c r="X163" s="598"/>
      <c r="Y163" s="598"/>
      <c r="Z163" s="598"/>
      <c r="AA163" s="598"/>
      <c r="AB163" s="598"/>
      <c r="AC163" s="599"/>
      <c r="AD163" s="431"/>
      <c r="AE163" s="431"/>
      <c r="AF163" s="431"/>
      <c r="AG163" s="431"/>
      <c r="AH163" s="431"/>
      <c r="AI163" s="431"/>
      <c r="AJ163" s="431"/>
      <c r="AK163" s="448"/>
      <c r="AL163" s="448"/>
      <c r="AM163" s="448"/>
      <c r="AN163" s="448"/>
      <c r="AO163" s="448"/>
      <c r="AP163" s="448"/>
      <c r="AQ163" s="448"/>
    </row>
    <row r="164" spans="1:50" ht="18" customHeight="1">
      <c r="A164" s="426" t="s">
        <v>483</v>
      </c>
      <c r="B164" s="426"/>
      <c r="C164" s="426"/>
      <c r="D164" s="600" t="s">
        <v>771</v>
      </c>
      <c r="E164" s="601"/>
      <c r="F164" s="601"/>
      <c r="G164" s="601"/>
      <c r="H164" s="601"/>
      <c r="I164" s="601"/>
      <c r="J164" s="601"/>
      <c r="K164" s="601"/>
      <c r="L164" s="601"/>
      <c r="M164" s="601"/>
      <c r="N164" s="601"/>
      <c r="O164" s="601"/>
      <c r="P164" s="601"/>
      <c r="Q164" s="601"/>
      <c r="R164" s="601"/>
      <c r="S164" s="601"/>
      <c r="T164" s="601"/>
      <c r="U164" s="601"/>
      <c r="V164" s="601"/>
      <c r="W164" s="601"/>
      <c r="X164" s="601"/>
      <c r="Y164" s="601"/>
      <c r="Z164" s="601"/>
      <c r="AA164" s="601"/>
      <c r="AB164" s="601"/>
      <c r="AC164" s="602"/>
      <c r="AD164" s="430" t="s">
        <v>501</v>
      </c>
      <c r="AE164" s="430"/>
      <c r="AF164" s="430"/>
      <c r="AG164" s="430"/>
      <c r="AH164" s="430"/>
      <c r="AI164" s="430"/>
      <c r="AJ164" s="430"/>
      <c r="AK164" s="430" t="s">
        <v>504</v>
      </c>
      <c r="AL164" s="430"/>
      <c r="AM164" s="430"/>
      <c r="AN164" s="430"/>
      <c r="AO164" s="430"/>
      <c r="AP164" s="430"/>
      <c r="AQ164" s="430"/>
      <c r="AS164" s="106"/>
    </row>
    <row r="165" spans="1:50" ht="18" customHeight="1">
      <c r="A165" s="426" t="s">
        <v>485</v>
      </c>
      <c r="B165" s="426"/>
      <c r="C165" s="426"/>
      <c r="D165" s="600" t="s">
        <v>771</v>
      </c>
      <c r="E165" s="601"/>
      <c r="F165" s="601"/>
      <c r="G165" s="601"/>
      <c r="H165" s="601"/>
      <c r="I165" s="601"/>
      <c r="J165" s="601"/>
      <c r="K165" s="601"/>
      <c r="L165" s="601"/>
      <c r="M165" s="601"/>
      <c r="N165" s="601"/>
      <c r="O165" s="601"/>
      <c r="P165" s="601"/>
      <c r="Q165" s="601"/>
      <c r="R165" s="601"/>
      <c r="S165" s="601"/>
      <c r="T165" s="601"/>
      <c r="U165" s="601"/>
      <c r="V165" s="601"/>
      <c r="W165" s="601"/>
      <c r="X165" s="601"/>
      <c r="Y165" s="601"/>
      <c r="Z165" s="601"/>
      <c r="AA165" s="601"/>
      <c r="AB165" s="601"/>
      <c r="AC165" s="602"/>
      <c r="AD165" s="430" t="s">
        <v>772</v>
      </c>
      <c r="AE165" s="430"/>
      <c r="AF165" s="430"/>
      <c r="AG165" s="430"/>
      <c r="AH165" s="430"/>
      <c r="AI165" s="430"/>
      <c r="AJ165" s="430"/>
      <c r="AK165" s="430" t="s">
        <v>505</v>
      </c>
      <c r="AL165" s="430"/>
      <c r="AM165" s="430"/>
      <c r="AN165" s="430"/>
      <c r="AO165" s="430"/>
      <c r="AP165" s="430"/>
      <c r="AQ165" s="430"/>
      <c r="AS165" s="106"/>
    </row>
    <row r="166" spans="1:50" ht="18" customHeight="1">
      <c r="A166" s="426" t="s">
        <v>489</v>
      </c>
      <c r="B166" s="426"/>
      <c r="C166" s="426"/>
      <c r="D166" s="600" t="s">
        <v>773</v>
      </c>
      <c r="E166" s="601"/>
      <c r="F166" s="601"/>
      <c r="G166" s="601"/>
      <c r="H166" s="601"/>
      <c r="I166" s="601"/>
      <c r="J166" s="601"/>
      <c r="K166" s="601"/>
      <c r="L166" s="601"/>
      <c r="M166" s="601"/>
      <c r="N166" s="601"/>
      <c r="O166" s="601"/>
      <c r="P166" s="601"/>
      <c r="Q166" s="601"/>
      <c r="R166" s="601"/>
      <c r="S166" s="601"/>
      <c r="T166" s="601"/>
      <c r="U166" s="601"/>
      <c r="V166" s="601"/>
      <c r="W166" s="601"/>
      <c r="X166" s="601"/>
      <c r="Y166" s="601"/>
      <c r="Z166" s="601"/>
      <c r="AA166" s="601"/>
      <c r="AB166" s="601"/>
      <c r="AC166" s="602"/>
      <c r="AD166" s="430" t="s">
        <v>846</v>
      </c>
      <c r="AE166" s="430"/>
      <c r="AF166" s="430"/>
      <c r="AG166" s="430"/>
      <c r="AH166" s="430"/>
      <c r="AI166" s="430"/>
      <c r="AJ166" s="430"/>
      <c r="AK166" s="430" t="s">
        <v>848</v>
      </c>
      <c r="AL166" s="430"/>
      <c r="AM166" s="430"/>
      <c r="AN166" s="430"/>
      <c r="AO166" s="430"/>
      <c r="AP166" s="430"/>
      <c r="AQ166" s="430"/>
      <c r="AS166" s="106"/>
    </row>
    <row r="167" spans="1:50" ht="18" customHeight="1">
      <c r="A167" s="426" t="s">
        <v>490</v>
      </c>
      <c r="B167" s="426"/>
      <c r="C167" s="426"/>
      <c r="D167" s="600" t="s">
        <v>773</v>
      </c>
      <c r="E167" s="601"/>
      <c r="F167" s="601"/>
      <c r="G167" s="601"/>
      <c r="H167" s="601"/>
      <c r="I167" s="601"/>
      <c r="J167" s="601"/>
      <c r="K167" s="601"/>
      <c r="L167" s="601"/>
      <c r="M167" s="601"/>
      <c r="N167" s="601"/>
      <c r="O167" s="601"/>
      <c r="P167" s="601"/>
      <c r="Q167" s="601"/>
      <c r="R167" s="601"/>
      <c r="S167" s="601"/>
      <c r="T167" s="601"/>
      <c r="U167" s="601"/>
      <c r="V167" s="601"/>
      <c r="W167" s="601"/>
      <c r="X167" s="601"/>
      <c r="Y167" s="601"/>
      <c r="Z167" s="601"/>
      <c r="AA167" s="601"/>
      <c r="AB167" s="601"/>
      <c r="AC167" s="602"/>
      <c r="AD167" s="430" t="s">
        <v>847</v>
      </c>
      <c r="AE167" s="430"/>
      <c r="AF167" s="430"/>
      <c r="AG167" s="430"/>
      <c r="AH167" s="430"/>
      <c r="AI167" s="430"/>
      <c r="AJ167" s="430"/>
      <c r="AK167" s="430" t="s">
        <v>849</v>
      </c>
      <c r="AL167" s="430"/>
      <c r="AM167" s="430"/>
      <c r="AN167" s="430"/>
      <c r="AO167" s="430"/>
      <c r="AP167" s="430"/>
      <c r="AQ167" s="430"/>
      <c r="AS167" s="106"/>
    </row>
    <row r="168" spans="1:50" ht="18" customHeight="1">
      <c r="A168" s="426" t="s">
        <v>491</v>
      </c>
      <c r="B168" s="426"/>
      <c r="C168" s="426"/>
      <c r="D168" s="600" t="s">
        <v>773</v>
      </c>
      <c r="E168" s="601"/>
      <c r="F168" s="601"/>
      <c r="G168" s="601"/>
      <c r="H168" s="601"/>
      <c r="I168" s="601"/>
      <c r="J168" s="601"/>
      <c r="K168" s="601"/>
      <c r="L168" s="601"/>
      <c r="M168" s="601"/>
      <c r="N168" s="601"/>
      <c r="O168" s="601"/>
      <c r="P168" s="601"/>
      <c r="Q168" s="601"/>
      <c r="R168" s="601"/>
      <c r="S168" s="601"/>
      <c r="T168" s="601"/>
      <c r="U168" s="601"/>
      <c r="V168" s="601"/>
      <c r="W168" s="601"/>
      <c r="X168" s="601"/>
      <c r="Y168" s="601"/>
      <c r="Z168" s="601"/>
      <c r="AA168" s="601"/>
      <c r="AB168" s="601"/>
      <c r="AC168" s="602"/>
      <c r="AD168" s="430" t="s">
        <v>850</v>
      </c>
      <c r="AE168" s="430"/>
      <c r="AF168" s="430"/>
      <c r="AG168" s="430"/>
      <c r="AH168" s="430"/>
      <c r="AI168" s="430"/>
      <c r="AJ168" s="430"/>
      <c r="AK168" s="430" t="s">
        <v>851</v>
      </c>
      <c r="AL168" s="430"/>
      <c r="AM168" s="430"/>
      <c r="AN168" s="430"/>
      <c r="AO168" s="430"/>
      <c r="AP168" s="430"/>
      <c r="AQ168" s="430"/>
      <c r="AS168" s="106"/>
    </row>
    <row r="169" spans="1:50" ht="18" customHeight="1">
      <c r="A169" s="426" t="s">
        <v>495</v>
      </c>
      <c r="B169" s="426"/>
      <c r="C169" s="426"/>
      <c r="D169" s="600" t="s">
        <v>773</v>
      </c>
      <c r="E169" s="601"/>
      <c r="F169" s="601"/>
      <c r="G169" s="601"/>
      <c r="H169" s="601"/>
      <c r="I169" s="601"/>
      <c r="J169" s="601"/>
      <c r="K169" s="601"/>
      <c r="L169" s="601"/>
      <c r="M169" s="601"/>
      <c r="N169" s="601"/>
      <c r="O169" s="601"/>
      <c r="P169" s="601"/>
      <c r="Q169" s="601"/>
      <c r="R169" s="601"/>
      <c r="S169" s="601"/>
      <c r="T169" s="601"/>
      <c r="U169" s="601"/>
      <c r="V169" s="601"/>
      <c r="W169" s="601"/>
      <c r="X169" s="601"/>
      <c r="Y169" s="601"/>
      <c r="Z169" s="601"/>
      <c r="AA169" s="601"/>
      <c r="AB169" s="601"/>
      <c r="AC169" s="602"/>
      <c r="AD169" s="430" t="s">
        <v>852</v>
      </c>
      <c r="AE169" s="430"/>
      <c r="AF169" s="430"/>
      <c r="AG169" s="430"/>
      <c r="AH169" s="430"/>
      <c r="AI169" s="430"/>
      <c r="AJ169" s="430"/>
      <c r="AK169" s="430" t="s">
        <v>853</v>
      </c>
      <c r="AL169" s="430"/>
      <c r="AM169" s="430"/>
      <c r="AN169" s="430"/>
      <c r="AO169" s="430"/>
      <c r="AP169" s="430"/>
      <c r="AQ169" s="430"/>
      <c r="AS169" s="106"/>
    </row>
    <row r="170" spans="1:50" ht="18" customHeight="1">
      <c r="A170" s="452" t="s">
        <v>496</v>
      </c>
      <c r="B170" s="453"/>
      <c r="C170" s="454"/>
      <c r="D170" s="461" t="s">
        <v>855</v>
      </c>
      <c r="E170" s="462"/>
      <c r="F170" s="462"/>
      <c r="G170" s="462"/>
      <c r="H170" s="462"/>
      <c r="I170" s="462"/>
      <c r="J170" s="462"/>
      <c r="K170" s="462"/>
      <c r="L170" s="462"/>
      <c r="M170" s="462"/>
      <c r="N170" s="462"/>
      <c r="O170" s="462"/>
      <c r="P170" s="462"/>
      <c r="Q170" s="462"/>
      <c r="R170" s="462"/>
      <c r="S170" s="462"/>
      <c r="T170" s="462"/>
      <c r="U170" s="462"/>
      <c r="V170" s="462"/>
      <c r="W170" s="462"/>
      <c r="X170" s="462"/>
      <c r="Y170" s="462"/>
      <c r="Z170" s="462"/>
      <c r="AA170" s="462"/>
      <c r="AB170" s="462"/>
      <c r="AC170" s="463"/>
      <c r="AD170" s="441" t="s">
        <v>517</v>
      </c>
      <c r="AE170" s="442"/>
      <c r="AF170" s="442"/>
      <c r="AG170" s="442"/>
      <c r="AH170" s="442"/>
      <c r="AI170" s="442"/>
      <c r="AJ170" s="443"/>
      <c r="AK170" s="441" t="s">
        <v>502</v>
      </c>
      <c r="AL170" s="442"/>
      <c r="AM170" s="442"/>
      <c r="AN170" s="442"/>
      <c r="AO170" s="442"/>
      <c r="AP170" s="442"/>
      <c r="AQ170" s="443"/>
      <c r="AR170" s="596" t="s">
        <v>522</v>
      </c>
      <c r="AS170" s="425"/>
      <c r="AT170" s="425"/>
      <c r="AU170" s="425"/>
      <c r="AV170" s="425"/>
      <c r="AW170" s="425"/>
      <c r="AX170" s="425"/>
    </row>
    <row r="171" spans="1:50" ht="18" customHeight="1">
      <c r="A171" s="455"/>
      <c r="B171" s="456"/>
      <c r="C171" s="457"/>
      <c r="D171" s="461"/>
      <c r="E171" s="462"/>
      <c r="F171" s="462"/>
      <c r="G171" s="462"/>
      <c r="H171" s="462"/>
      <c r="I171" s="462"/>
      <c r="J171" s="462"/>
      <c r="K171" s="462"/>
      <c r="L171" s="462"/>
      <c r="M171" s="462"/>
      <c r="N171" s="462"/>
      <c r="O171" s="462"/>
      <c r="P171" s="462"/>
      <c r="Q171" s="462"/>
      <c r="R171" s="462"/>
      <c r="S171" s="462"/>
      <c r="T171" s="462"/>
      <c r="U171" s="462"/>
      <c r="V171" s="462"/>
      <c r="W171" s="462"/>
      <c r="X171" s="462"/>
      <c r="Y171" s="462"/>
      <c r="Z171" s="462"/>
      <c r="AA171" s="462"/>
      <c r="AB171" s="462"/>
      <c r="AC171" s="463"/>
      <c r="AD171" s="444"/>
      <c r="AE171" s="445"/>
      <c r="AF171" s="445"/>
      <c r="AG171" s="445"/>
      <c r="AH171" s="445"/>
      <c r="AI171" s="445"/>
      <c r="AJ171" s="446"/>
      <c r="AK171" s="444"/>
      <c r="AL171" s="445"/>
      <c r="AM171" s="445"/>
      <c r="AN171" s="445"/>
      <c r="AO171" s="445"/>
      <c r="AP171" s="445"/>
      <c r="AQ171" s="446"/>
      <c r="AR171" s="596"/>
      <c r="AS171" s="425"/>
      <c r="AT171" s="425"/>
      <c r="AU171" s="425"/>
      <c r="AV171" s="425"/>
      <c r="AW171" s="425"/>
      <c r="AX171" s="425"/>
    </row>
    <row r="172" spans="1:50" ht="18" customHeight="1">
      <c r="A172" s="464" t="s">
        <v>497</v>
      </c>
      <c r="B172" s="464"/>
      <c r="C172" s="464"/>
      <c r="D172" s="428" t="s">
        <v>743</v>
      </c>
      <c r="E172" s="428"/>
      <c r="F172" s="428"/>
      <c r="G172" s="428"/>
      <c r="H172" s="428"/>
      <c r="I172" s="428"/>
      <c r="J172" s="428"/>
      <c r="K172" s="428"/>
      <c r="L172" s="428"/>
      <c r="M172" s="428"/>
      <c r="N172" s="428"/>
      <c r="O172" s="428"/>
      <c r="P172" s="428"/>
      <c r="Q172" s="428"/>
      <c r="R172" s="428"/>
      <c r="S172" s="428"/>
      <c r="T172" s="428"/>
      <c r="U172" s="428"/>
      <c r="V172" s="428"/>
      <c r="W172" s="428"/>
      <c r="X172" s="428"/>
      <c r="Y172" s="428"/>
      <c r="Z172" s="428"/>
      <c r="AA172" s="428"/>
      <c r="AB172" s="428"/>
      <c r="AC172" s="428"/>
      <c r="AD172" s="429" t="s">
        <v>518</v>
      </c>
      <c r="AE172" s="429"/>
      <c r="AF172" s="429"/>
      <c r="AG172" s="429"/>
      <c r="AH172" s="429"/>
      <c r="AI172" s="429"/>
      <c r="AJ172" s="429"/>
      <c r="AK172" s="429" t="s">
        <v>509</v>
      </c>
      <c r="AL172" s="429"/>
      <c r="AM172" s="429"/>
      <c r="AN172" s="429"/>
      <c r="AO172" s="429"/>
      <c r="AP172" s="429"/>
      <c r="AQ172" s="429"/>
    </row>
    <row r="173" spans="1:50" ht="18" customHeight="1">
      <c r="A173" s="426" t="s">
        <v>498</v>
      </c>
      <c r="B173" s="426"/>
      <c r="C173" s="426"/>
      <c r="D173" s="428" t="s">
        <v>743</v>
      </c>
      <c r="E173" s="428"/>
      <c r="F173" s="428"/>
      <c r="G173" s="428"/>
      <c r="H173" s="428"/>
      <c r="I173" s="428"/>
      <c r="J173" s="428"/>
      <c r="K173" s="428"/>
      <c r="L173" s="428"/>
      <c r="M173" s="428"/>
      <c r="N173" s="428"/>
      <c r="O173" s="428"/>
      <c r="P173" s="428"/>
      <c r="Q173" s="428"/>
      <c r="R173" s="428"/>
      <c r="S173" s="428"/>
      <c r="T173" s="428"/>
      <c r="U173" s="428"/>
      <c r="V173" s="428"/>
      <c r="W173" s="428"/>
      <c r="X173" s="428"/>
      <c r="Y173" s="428"/>
      <c r="Z173" s="428"/>
      <c r="AA173" s="428"/>
      <c r="AB173" s="428"/>
      <c r="AC173" s="428"/>
      <c r="AD173" s="430" t="s">
        <v>519</v>
      </c>
      <c r="AE173" s="430"/>
      <c r="AF173" s="430"/>
      <c r="AG173" s="430"/>
      <c r="AH173" s="430"/>
      <c r="AI173" s="430"/>
      <c r="AJ173" s="430"/>
      <c r="AK173" s="430" t="s">
        <v>510</v>
      </c>
      <c r="AL173" s="430"/>
      <c r="AM173" s="430"/>
      <c r="AN173" s="430"/>
      <c r="AO173" s="430"/>
      <c r="AP173" s="430"/>
      <c r="AQ173" s="430"/>
    </row>
    <row r="174" spans="1:50" ht="18" customHeight="1">
      <c r="A174" s="426" t="s">
        <v>856</v>
      </c>
      <c r="B174" s="426"/>
      <c r="C174" s="426"/>
      <c r="D174" s="428" t="s">
        <v>743</v>
      </c>
      <c r="E174" s="428"/>
      <c r="F174" s="428"/>
      <c r="G174" s="428"/>
      <c r="H174" s="428"/>
      <c r="I174" s="428"/>
      <c r="J174" s="428"/>
      <c r="K174" s="428"/>
      <c r="L174" s="428"/>
      <c r="M174" s="428"/>
      <c r="N174" s="428"/>
      <c r="O174" s="428"/>
      <c r="P174" s="428"/>
      <c r="Q174" s="428"/>
      <c r="R174" s="428"/>
      <c r="S174" s="428"/>
      <c r="T174" s="428"/>
      <c r="U174" s="428"/>
      <c r="V174" s="428"/>
      <c r="W174" s="428"/>
      <c r="X174" s="428"/>
      <c r="Y174" s="428"/>
      <c r="Z174" s="428"/>
      <c r="AA174" s="428"/>
      <c r="AB174" s="428"/>
      <c r="AC174" s="428"/>
      <c r="AD174" s="430" t="s">
        <v>520</v>
      </c>
      <c r="AE174" s="430"/>
      <c r="AF174" s="430"/>
      <c r="AG174" s="430"/>
      <c r="AH174" s="430"/>
      <c r="AI174" s="430"/>
      <c r="AJ174" s="430"/>
      <c r="AK174" s="430" t="s">
        <v>511</v>
      </c>
      <c r="AL174" s="430"/>
      <c r="AM174" s="430"/>
      <c r="AN174" s="430"/>
      <c r="AO174" s="430"/>
      <c r="AP174" s="430"/>
      <c r="AQ174" s="430"/>
    </row>
    <row r="175" spans="1:50" ht="18" customHeight="1">
      <c r="A175" s="426" t="s">
        <v>857</v>
      </c>
      <c r="B175" s="426"/>
      <c r="C175" s="426"/>
      <c r="D175" s="428" t="s">
        <v>743</v>
      </c>
      <c r="E175" s="428"/>
      <c r="F175" s="428"/>
      <c r="G175" s="428"/>
      <c r="H175" s="428"/>
      <c r="I175" s="428"/>
      <c r="J175" s="428"/>
      <c r="K175" s="428"/>
      <c r="L175" s="428"/>
      <c r="M175" s="428"/>
      <c r="N175" s="428"/>
      <c r="O175" s="428"/>
      <c r="P175" s="428"/>
      <c r="Q175" s="428"/>
      <c r="R175" s="428"/>
      <c r="S175" s="428"/>
      <c r="T175" s="428"/>
      <c r="U175" s="428"/>
      <c r="V175" s="428"/>
      <c r="W175" s="428"/>
      <c r="X175" s="428"/>
      <c r="Y175" s="428"/>
      <c r="Z175" s="428"/>
      <c r="AA175" s="428"/>
      <c r="AB175" s="428"/>
      <c r="AC175" s="428"/>
      <c r="AD175" s="430" t="s">
        <v>521</v>
      </c>
      <c r="AE175" s="430"/>
      <c r="AF175" s="430"/>
      <c r="AG175" s="430"/>
      <c r="AH175" s="430"/>
      <c r="AI175" s="430"/>
      <c r="AJ175" s="430"/>
      <c r="AK175" s="430" t="s">
        <v>503</v>
      </c>
      <c r="AL175" s="430"/>
      <c r="AM175" s="430"/>
      <c r="AN175" s="430"/>
      <c r="AO175" s="430"/>
      <c r="AP175" s="430"/>
      <c r="AQ175" s="430"/>
    </row>
    <row r="176" spans="1:50" ht="18" customHeight="1">
      <c r="A176" s="435" t="s">
        <v>858</v>
      </c>
      <c r="B176" s="436"/>
      <c r="C176" s="437"/>
      <c r="D176" s="432" t="s">
        <v>744</v>
      </c>
      <c r="E176" s="432"/>
      <c r="F176" s="432"/>
      <c r="G176" s="432"/>
      <c r="H176" s="432"/>
      <c r="I176" s="432"/>
      <c r="J176" s="432"/>
      <c r="K176" s="432"/>
      <c r="L176" s="432"/>
      <c r="M176" s="432"/>
      <c r="N176" s="432"/>
      <c r="O176" s="432"/>
      <c r="P176" s="432"/>
      <c r="Q176" s="432"/>
      <c r="R176" s="432"/>
      <c r="S176" s="432"/>
      <c r="T176" s="432"/>
      <c r="U176" s="432"/>
      <c r="V176" s="432"/>
      <c r="W176" s="432"/>
      <c r="X176" s="432"/>
      <c r="Y176" s="432"/>
      <c r="Z176" s="432"/>
      <c r="AA176" s="432"/>
      <c r="AB176" s="432"/>
      <c r="AC176" s="432"/>
      <c r="AD176" s="430" t="s">
        <v>512</v>
      </c>
      <c r="AE176" s="430"/>
      <c r="AF176" s="430"/>
      <c r="AG176" s="430"/>
      <c r="AH176" s="430"/>
      <c r="AI176" s="430"/>
      <c r="AJ176" s="430"/>
      <c r="AK176" s="430" t="s">
        <v>494</v>
      </c>
      <c r="AL176" s="430"/>
      <c r="AM176" s="430"/>
      <c r="AN176" s="430"/>
      <c r="AO176" s="430"/>
      <c r="AP176" s="430"/>
      <c r="AQ176" s="430"/>
    </row>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sheetData>
  <mergeCells count="449">
    <mergeCell ref="AC157:AI157"/>
    <mergeCell ref="A158:C158"/>
    <mergeCell ref="D158:U158"/>
    <mergeCell ref="AC158:AI158"/>
    <mergeCell ref="D165:AC165"/>
    <mergeCell ref="AD166:AJ166"/>
    <mergeCell ref="AK176:AQ176"/>
    <mergeCell ref="A175:C175"/>
    <mergeCell ref="A173:C173"/>
    <mergeCell ref="D173:AC173"/>
    <mergeCell ref="AD173:AJ173"/>
    <mergeCell ref="A176:C176"/>
    <mergeCell ref="D176:AC176"/>
    <mergeCell ref="AD176:AJ176"/>
    <mergeCell ref="D175:AC175"/>
    <mergeCell ref="AD175:AJ175"/>
    <mergeCell ref="D174:AC174"/>
    <mergeCell ref="A174:C174"/>
    <mergeCell ref="AK173:AQ173"/>
    <mergeCell ref="AD174:AJ174"/>
    <mergeCell ref="AK174:AQ174"/>
    <mergeCell ref="AK175:AQ175"/>
    <mergeCell ref="AK170:AQ171"/>
    <mergeCell ref="AK169:AQ169"/>
    <mergeCell ref="A170:C171"/>
    <mergeCell ref="AD170:AJ171"/>
    <mergeCell ref="AK166:AQ166"/>
    <mergeCell ref="AD167:AJ167"/>
    <mergeCell ref="AK167:AQ167"/>
    <mergeCell ref="AK168:AQ168"/>
    <mergeCell ref="A169:C169"/>
    <mergeCell ref="D169:AC169"/>
    <mergeCell ref="D167:AC167"/>
    <mergeCell ref="AD168:AJ168"/>
    <mergeCell ref="AD169:AJ169"/>
    <mergeCell ref="A168:C168"/>
    <mergeCell ref="D168:AC168"/>
    <mergeCell ref="A167:C167"/>
    <mergeCell ref="A172:C172"/>
    <mergeCell ref="D172:AC172"/>
    <mergeCell ref="AD172:AJ172"/>
    <mergeCell ref="AK172:AQ172"/>
    <mergeCell ref="A146:BA146"/>
    <mergeCell ref="A166:C166"/>
    <mergeCell ref="D166:AC166"/>
    <mergeCell ref="D157:U157"/>
    <mergeCell ref="V157:AB157"/>
    <mergeCell ref="D153:U153"/>
    <mergeCell ref="A156:C156"/>
    <mergeCell ref="A154:C154"/>
    <mergeCell ref="AC150:AI151"/>
    <mergeCell ref="A152:C152"/>
    <mergeCell ref="D152:U152"/>
    <mergeCell ref="A153:C153"/>
    <mergeCell ref="A165:C165"/>
    <mergeCell ref="AD165:AJ165"/>
    <mergeCell ref="AD162:AJ163"/>
    <mergeCell ref="AK165:AQ165"/>
    <mergeCell ref="AD164:AJ164"/>
    <mergeCell ref="AK164:AQ164"/>
    <mergeCell ref="A157:C157"/>
    <mergeCell ref="V158:AB158"/>
    <mergeCell ref="AR170:AX171"/>
    <mergeCell ref="AN73:AQ73"/>
    <mergeCell ref="AR64:AV64"/>
    <mergeCell ref="AR65:AV65"/>
    <mergeCell ref="AN65:AQ65"/>
    <mergeCell ref="AR70:AV70"/>
    <mergeCell ref="AN74:AQ74"/>
    <mergeCell ref="AR66:AV66"/>
    <mergeCell ref="AR67:AV67"/>
    <mergeCell ref="AW73:BA73"/>
    <mergeCell ref="A142:BA142"/>
    <mergeCell ref="A143:BA143"/>
    <mergeCell ref="A144:BA144"/>
    <mergeCell ref="A145:BA145"/>
    <mergeCell ref="AK162:AQ163"/>
    <mergeCell ref="A164:C164"/>
    <mergeCell ref="D162:AC163"/>
    <mergeCell ref="D164:AC164"/>
    <mergeCell ref="A160:N160"/>
    <mergeCell ref="A162:C163"/>
    <mergeCell ref="D170:AC171"/>
    <mergeCell ref="A102:C102"/>
    <mergeCell ref="AR73:AV73"/>
    <mergeCell ref="AW65:BA65"/>
    <mergeCell ref="AN52:AQ52"/>
    <mergeCell ref="AN51:AQ51"/>
    <mergeCell ref="AR57:AV57"/>
    <mergeCell ref="AR53:AV53"/>
    <mergeCell ref="AR63:AV63"/>
    <mergeCell ref="AR61:AV61"/>
    <mergeCell ref="AW61:BA61"/>
    <mergeCell ref="AN61:AQ61"/>
    <mergeCell ref="AN64:AQ64"/>
    <mergeCell ref="AN58:AQ58"/>
    <mergeCell ref="AN57:AQ57"/>
    <mergeCell ref="AW63:BA63"/>
    <mergeCell ref="AR59:AV59"/>
    <mergeCell ref="AW59:BA59"/>
    <mergeCell ref="AW64:BA64"/>
    <mergeCell ref="AN55:AQ55"/>
    <mergeCell ref="AN59:AQ59"/>
    <mergeCell ref="AN60:AQ60"/>
    <mergeCell ref="AN56:AQ56"/>
    <mergeCell ref="AR56:AV56"/>
    <mergeCell ref="AW56:BA56"/>
    <mergeCell ref="AW57:BA57"/>
    <mergeCell ref="AR58:AV58"/>
    <mergeCell ref="AW58:BA58"/>
    <mergeCell ref="AR72:AV72"/>
    <mergeCell ref="AW72:BA72"/>
    <mergeCell ref="AR69:AV69"/>
    <mergeCell ref="AR62:AV62"/>
    <mergeCell ref="AW62:BA62"/>
    <mergeCell ref="AW66:BA66"/>
    <mergeCell ref="AR60:AV60"/>
    <mergeCell ref="V156:AB156"/>
    <mergeCell ref="AC156:AI156"/>
    <mergeCell ref="P77:AH77"/>
    <mergeCell ref="AI74:AK74"/>
    <mergeCell ref="M75:AH75"/>
    <mergeCell ref="D102:AC102"/>
    <mergeCell ref="AC91:AI91"/>
    <mergeCell ref="A82:BA82"/>
    <mergeCell ref="V91:AB91"/>
    <mergeCell ref="A95:C96"/>
    <mergeCell ref="A83:BA83"/>
    <mergeCell ref="AC94:AI94"/>
    <mergeCell ref="AC92:AI92"/>
    <mergeCell ref="D100:AC101"/>
    <mergeCell ref="AK102:AQ102"/>
    <mergeCell ref="AI60:AK60"/>
    <mergeCell ref="A61:L62"/>
    <mergeCell ref="A148:N148"/>
    <mergeCell ref="A150:C151"/>
    <mergeCell ref="D150:U151"/>
    <mergeCell ref="V150:AB151"/>
    <mergeCell ref="AC154:AI154"/>
    <mergeCell ref="A155:C155"/>
    <mergeCell ref="D155:U155"/>
    <mergeCell ref="AC155:AI155"/>
    <mergeCell ref="V153:AB153"/>
    <mergeCell ref="AC153:AI153"/>
    <mergeCell ref="V155:AB155"/>
    <mergeCell ref="A51:L55"/>
    <mergeCell ref="D156:U156"/>
    <mergeCell ref="D154:U154"/>
    <mergeCell ref="V154:AB154"/>
    <mergeCell ref="M62:AH62"/>
    <mergeCell ref="V152:AB152"/>
    <mergeCell ref="AC152:AI152"/>
    <mergeCell ref="AI79:AK79"/>
    <mergeCell ref="AI72:AK72"/>
    <mergeCell ref="AI67:AK67"/>
    <mergeCell ref="A68:L69"/>
    <mergeCell ref="M68:AH68"/>
    <mergeCell ref="AI65:AK65"/>
    <mergeCell ref="M66:AH66"/>
    <mergeCell ref="M72:AH72"/>
    <mergeCell ref="AI69:AK69"/>
    <mergeCell ref="A66:L66"/>
    <mergeCell ref="A67:L67"/>
    <mergeCell ref="M67:AH67"/>
    <mergeCell ref="AI68:AK68"/>
    <mergeCell ref="AI76:AK76"/>
    <mergeCell ref="AI77:AK77"/>
    <mergeCell ref="AI73:AK73"/>
    <mergeCell ref="M74:AH74"/>
    <mergeCell ref="M61:AH61"/>
    <mergeCell ref="A65:L65"/>
    <mergeCell ref="A63:L64"/>
    <mergeCell ref="M65:AH65"/>
    <mergeCell ref="AI61:AK61"/>
    <mergeCell ref="AI58:AJ58"/>
    <mergeCell ref="AI66:AK66"/>
    <mergeCell ref="M63:AH63"/>
    <mergeCell ref="AI63:AK63"/>
    <mergeCell ref="M64:AH64"/>
    <mergeCell ref="AI64:AK64"/>
    <mergeCell ref="AI62:AK62"/>
    <mergeCell ref="M58:AH58"/>
    <mergeCell ref="K17:BA17"/>
    <mergeCell ref="L18:BA18"/>
    <mergeCell ref="M40:AH40"/>
    <mergeCell ref="K26:BA26"/>
    <mergeCell ref="K31:BA31"/>
    <mergeCell ref="A38:L38"/>
    <mergeCell ref="L27:BA27"/>
    <mergeCell ref="A43:AH43"/>
    <mergeCell ref="A31:J34"/>
    <mergeCell ref="AR43:AV43"/>
    <mergeCell ref="AN41:AQ41"/>
    <mergeCell ref="AR38:BA38"/>
    <mergeCell ref="AN38:AQ40"/>
    <mergeCell ref="K34:BA34"/>
    <mergeCell ref="AW40:BA40"/>
    <mergeCell ref="M39:AH39"/>
    <mergeCell ref="A37:L37"/>
    <mergeCell ref="K33:BA33"/>
    <mergeCell ref="K28:BA28"/>
    <mergeCell ref="K29:BA29"/>
    <mergeCell ref="K30:BA30"/>
    <mergeCell ref="AN42:AQ42"/>
    <mergeCell ref="AN43:AQ43"/>
    <mergeCell ref="AN44:AQ44"/>
    <mergeCell ref="AI39:AK40"/>
    <mergeCell ref="AI43:AL43"/>
    <mergeCell ref="AK44:AL44"/>
    <mergeCell ref="AI44:AJ44"/>
    <mergeCell ref="K32:BA32"/>
    <mergeCell ref="AW42:BA42"/>
    <mergeCell ref="AW43:BA43"/>
    <mergeCell ref="AW44:BA44"/>
    <mergeCell ref="AR44:AV44"/>
    <mergeCell ref="A10:BA10"/>
    <mergeCell ref="A13:BA13"/>
    <mergeCell ref="AR42:AV42"/>
    <mergeCell ref="A11:BA11"/>
    <mergeCell ref="A36:BA36"/>
    <mergeCell ref="AW41:BA41"/>
    <mergeCell ref="AW39:BA39"/>
    <mergeCell ref="A28:J28"/>
    <mergeCell ref="A29:J30"/>
    <mergeCell ref="AR39:AV39"/>
    <mergeCell ref="AR40:AV40"/>
    <mergeCell ref="AR41:AV41"/>
    <mergeCell ref="A39:L41"/>
    <mergeCell ref="AI41:AK41"/>
    <mergeCell ref="L23:BA23"/>
    <mergeCell ref="L24:BA24"/>
    <mergeCell ref="M41:AH41"/>
    <mergeCell ref="AI38:AK38"/>
    <mergeCell ref="M38:AH38"/>
    <mergeCell ref="A14:BA14"/>
    <mergeCell ref="K20:BA20"/>
    <mergeCell ref="A17:J27"/>
    <mergeCell ref="L19:BA19"/>
    <mergeCell ref="L21:BA21"/>
    <mergeCell ref="AW60:BA60"/>
    <mergeCell ref="AI57:AJ57"/>
    <mergeCell ref="A57:L58"/>
    <mergeCell ref="A59:L59"/>
    <mergeCell ref="AK45:AL58"/>
    <mergeCell ref="AI54:AJ55"/>
    <mergeCell ref="AW55:BA55"/>
    <mergeCell ref="AW48:BA48"/>
    <mergeCell ref="AW47:BA47"/>
    <mergeCell ref="AN47:AQ47"/>
    <mergeCell ref="AN48:AQ48"/>
    <mergeCell ref="AR55:AV55"/>
    <mergeCell ref="AR48:AV48"/>
    <mergeCell ref="AR52:AV52"/>
    <mergeCell ref="AR49:AV49"/>
    <mergeCell ref="AR50:AV50"/>
    <mergeCell ref="AR51:AV51"/>
    <mergeCell ref="AN45:AQ45"/>
    <mergeCell ref="AR46:AV46"/>
    <mergeCell ref="A47:L48"/>
    <mergeCell ref="M47:AH48"/>
    <mergeCell ref="A49:L50"/>
    <mergeCell ref="M45:AH46"/>
    <mergeCell ref="AN54:AQ54"/>
    <mergeCell ref="AW46:BA46"/>
    <mergeCell ref="AW54:BA54"/>
    <mergeCell ref="AR54:AV54"/>
    <mergeCell ref="AW45:BA45"/>
    <mergeCell ref="AW49:BA49"/>
    <mergeCell ref="AR45:AV45"/>
    <mergeCell ref="AW53:BA53"/>
    <mergeCell ref="AW51:BA51"/>
    <mergeCell ref="AW50:BA50"/>
    <mergeCell ref="AW52:BA52"/>
    <mergeCell ref="AR47:AV47"/>
    <mergeCell ref="AN62:AQ62"/>
    <mergeCell ref="AN63:AQ63"/>
    <mergeCell ref="AN68:AQ68"/>
    <mergeCell ref="M57:AH57"/>
    <mergeCell ref="A42:L42"/>
    <mergeCell ref="A44:L44"/>
    <mergeCell ref="M44:AH44"/>
    <mergeCell ref="A45:L46"/>
    <mergeCell ref="M51:AH53"/>
    <mergeCell ref="M49:AH50"/>
    <mergeCell ref="A56:L56"/>
    <mergeCell ref="AN46:AQ46"/>
    <mergeCell ref="AN53:AQ53"/>
    <mergeCell ref="AN49:AQ49"/>
    <mergeCell ref="AN50:AQ50"/>
    <mergeCell ref="AI45:AJ46"/>
    <mergeCell ref="AI47:AJ48"/>
    <mergeCell ref="AI49:AJ50"/>
    <mergeCell ref="AI51:AJ53"/>
    <mergeCell ref="AI56:AJ56"/>
    <mergeCell ref="M54:AH55"/>
    <mergeCell ref="M56:AH56"/>
    <mergeCell ref="A60:L60"/>
    <mergeCell ref="M60:AH60"/>
    <mergeCell ref="AW67:BA67"/>
    <mergeCell ref="AW70:BA70"/>
    <mergeCell ref="AR71:AV71"/>
    <mergeCell ref="AW71:BA71"/>
    <mergeCell ref="AW68:BA68"/>
    <mergeCell ref="AW69:BA69"/>
    <mergeCell ref="AR68:AV68"/>
    <mergeCell ref="AN66:AQ66"/>
    <mergeCell ref="AN67:AQ67"/>
    <mergeCell ref="M69:AH69"/>
    <mergeCell ref="A84:BA84"/>
    <mergeCell ref="A85:BA85"/>
    <mergeCell ref="A70:L70"/>
    <mergeCell ref="A71:L71"/>
    <mergeCell ref="AN70:AQ70"/>
    <mergeCell ref="AN71:AQ71"/>
    <mergeCell ref="AN76:BA78"/>
    <mergeCell ref="AN69:AQ69"/>
    <mergeCell ref="AR74:AV74"/>
    <mergeCell ref="AW74:BA74"/>
    <mergeCell ref="M71:AH71"/>
    <mergeCell ref="AI71:AK71"/>
    <mergeCell ref="A81:BA81"/>
    <mergeCell ref="AN72:AQ72"/>
    <mergeCell ref="M76:O78"/>
    <mergeCell ref="M73:AH73"/>
    <mergeCell ref="A79:L79"/>
    <mergeCell ref="M79:AH79"/>
    <mergeCell ref="P76:AH76"/>
    <mergeCell ref="P78:AH78"/>
    <mergeCell ref="AI78:AK78"/>
    <mergeCell ref="A72:L78"/>
    <mergeCell ref="AI75:AK75"/>
    <mergeCell ref="D93:U93"/>
    <mergeCell ref="V92:AB92"/>
    <mergeCell ref="V93:AB93"/>
    <mergeCell ref="AC93:AI93"/>
    <mergeCell ref="D91:U91"/>
    <mergeCell ref="V89:AB90"/>
    <mergeCell ref="D89:U90"/>
    <mergeCell ref="A92:C92"/>
    <mergeCell ref="A93:C93"/>
    <mergeCell ref="D94:U94"/>
    <mergeCell ref="D104:AC104"/>
    <mergeCell ref="D105:AC105"/>
    <mergeCell ref="AD104:AJ104"/>
    <mergeCell ref="AK104:AQ104"/>
    <mergeCell ref="AK106:AQ106"/>
    <mergeCell ref="D106:AC106"/>
    <mergeCell ref="A108:AQ108"/>
    <mergeCell ref="A100:C101"/>
    <mergeCell ref="A104:C104"/>
    <mergeCell ref="A105:C105"/>
    <mergeCell ref="A106:C106"/>
    <mergeCell ref="A107:C107"/>
    <mergeCell ref="A2:BA2"/>
    <mergeCell ref="A98:Y98"/>
    <mergeCell ref="AD100:AJ101"/>
    <mergeCell ref="AK100:AQ101"/>
    <mergeCell ref="A89:C90"/>
    <mergeCell ref="A91:C91"/>
    <mergeCell ref="D107:AC107"/>
    <mergeCell ref="AD106:AJ106"/>
    <mergeCell ref="AC89:AI90"/>
    <mergeCell ref="D92:U92"/>
    <mergeCell ref="A8:AB8"/>
    <mergeCell ref="D103:AC103"/>
    <mergeCell ref="A103:C103"/>
    <mergeCell ref="A16:BA16"/>
    <mergeCell ref="AC95:AI96"/>
    <mergeCell ref="D95:U96"/>
    <mergeCell ref="AK105:AQ105"/>
    <mergeCell ref="AD105:AJ105"/>
    <mergeCell ref="AK103:AQ103"/>
    <mergeCell ref="A86:H86"/>
    <mergeCell ref="AC8:AE8"/>
    <mergeCell ref="A87:Y87"/>
    <mergeCell ref="AD102:AJ102"/>
    <mergeCell ref="V94:AB94"/>
    <mergeCell ref="A126:C127"/>
    <mergeCell ref="V129:AB130"/>
    <mergeCell ref="AK112:AQ112"/>
    <mergeCell ref="AD113:AJ113"/>
    <mergeCell ref="AK107:AQ107"/>
    <mergeCell ref="AC139:AI139"/>
    <mergeCell ref="A132:W132"/>
    <mergeCell ref="C119:V119"/>
    <mergeCell ref="B120:AN120"/>
    <mergeCell ref="AC136:AI137"/>
    <mergeCell ref="A138:C138"/>
    <mergeCell ref="D138:U138"/>
    <mergeCell ref="V138:AB138"/>
    <mergeCell ref="AC138:AI138"/>
    <mergeCell ref="V126:AB127"/>
    <mergeCell ref="AK110:AQ110"/>
    <mergeCell ref="AK109:AQ109"/>
    <mergeCell ref="B118:V118"/>
    <mergeCell ref="A111:C111"/>
    <mergeCell ref="A112:C112"/>
    <mergeCell ref="D112:AC112"/>
    <mergeCell ref="A109:C109"/>
    <mergeCell ref="AD111:AJ111"/>
    <mergeCell ref="AK113:AQ113"/>
    <mergeCell ref="A1:N1"/>
    <mergeCell ref="A113:C113"/>
    <mergeCell ref="AC140:AI140"/>
    <mergeCell ref="AC129:AI130"/>
    <mergeCell ref="A115:M115"/>
    <mergeCell ref="B116:V116"/>
    <mergeCell ref="AC126:AI127"/>
    <mergeCell ref="A128:C128"/>
    <mergeCell ref="D128:U128"/>
    <mergeCell ref="V128:AB128"/>
    <mergeCell ref="AC128:AI128"/>
    <mergeCell ref="D126:U127"/>
    <mergeCell ref="V140:AB140"/>
    <mergeCell ref="A139:C139"/>
    <mergeCell ref="V139:AB139"/>
    <mergeCell ref="D139:U139"/>
    <mergeCell ref="D129:U129"/>
    <mergeCell ref="A129:C130"/>
    <mergeCell ref="D130:U130"/>
    <mergeCell ref="A140:C140"/>
    <mergeCell ref="D140:U140"/>
    <mergeCell ref="A136:C137"/>
    <mergeCell ref="D136:U137"/>
    <mergeCell ref="V136:AB137"/>
    <mergeCell ref="A122:W122"/>
    <mergeCell ref="C117:V117"/>
    <mergeCell ref="A110:C110"/>
    <mergeCell ref="A3:BA3"/>
    <mergeCell ref="A5:BA5"/>
    <mergeCell ref="AF6:AR6"/>
    <mergeCell ref="AF7:AR7"/>
    <mergeCell ref="A6:AB6"/>
    <mergeCell ref="A7:AB7"/>
    <mergeCell ref="AF8:AR8"/>
    <mergeCell ref="AC6:AE6"/>
    <mergeCell ref="AC7:AE7"/>
    <mergeCell ref="D111:AC111"/>
    <mergeCell ref="AD109:AJ109"/>
    <mergeCell ref="AD112:AJ112"/>
    <mergeCell ref="V95:AB96"/>
    <mergeCell ref="A94:C94"/>
    <mergeCell ref="D113:AC113"/>
    <mergeCell ref="AD110:AJ110"/>
    <mergeCell ref="AD107:AJ107"/>
    <mergeCell ref="AK111:AQ111"/>
    <mergeCell ref="D109:AC109"/>
    <mergeCell ref="D110:AC110"/>
    <mergeCell ref="AD103:AJ103"/>
  </mergeCells>
  <phoneticPr fontId="2"/>
  <printOptions horizontalCentered="1"/>
  <pageMargins left="0.78740157480314965" right="0.59055118110236227" top="0.59055118110236227" bottom="0.39370078740157483" header="0.31496062992125984" footer="0.31496062992125984"/>
  <pageSetup paperSize="8" orientation="portrait" r:id="rId1"/>
  <headerFooter>
    <oddFooter>&amp;C&amp;P/&amp;N&amp;R名取ＨＰ</oddFooter>
  </headerFooter>
  <ignoredErrors>
    <ignoredError sqref="AR41:BA41 AR42:AV42 AX42:BA42 AW42 AI39:AK41 AI61:AK69 AI72:AK79 AR43:BA74 AI45:AL58" numberStoredAsText="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pageSetUpPr fitToPage="1"/>
  </sheetPr>
  <dimension ref="A1:AJ215"/>
  <sheetViews>
    <sheetView zoomScale="70" zoomScaleNormal="70" workbookViewId="0">
      <selection activeCell="J10" sqref="J10:J11"/>
    </sheetView>
  </sheetViews>
  <sheetFormatPr defaultRowHeight="13.5"/>
  <cols>
    <col min="1" max="1" width="2.5" customWidth="1"/>
    <col min="2" max="3" width="2.125" customWidth="1"/>
    <col min="4" max="4" width="2.5" customWidth="1"/>
    <col min="5" max="5" width="15.625" customWidth="1"/>
    <col min="6" max="6" width="5" customWidth="1"/>
    <col min="7" max="7" width="4.5" customWidth="1"/>
    <col min="8" max="9" width="4.375" customWidth="1"/>
    <col min="10" max="11" width="13.625" customWidth="1"/>
    <col min="12" max="12" width="7.625" customWidth="1"/>
    <col min="13" max="13" width="5.625" customWidth="1"/>
    <col min="14" max="14" width="7.125" customWidth="1"/>
    <col min="15" max="15" width="3.625" customWidth="1"/>
    <col min="16" max="16" width="2.625" customWidth="1"/>
    <col min="17" max="17" width="3.625" customWidth="1"/>
    <col min="18" max="18" width="12.625" customWidth="1"/>
    <col min="19" max="20" width="12.625" hidden="1" customWidth="1"/>
    <col min="21" max="21" width="12.5" hidden="1" customWidth="1"/>
    <col min="22" max="22" width="7.5" hidden="1" customWidth="1"/>
    <col min="23" max="23" width="12.125" hidden="1" customWidth="1"/>
    <col min="24" max="24" width="12.5" hidden="1" customWidth="1"/>
    <col min="25" max="27" width="12.625" customWidth="1"/>
    <col min="28" max="28" width="2.5" customWidth="1"/>
    <col min="29" max="29" width="5.625" bestFit="1" customWidth="1"/>
    <col min="30" max="30" width="15" customWidth="1"/>
    <col min="31" max="31" width="5" customWidth="1"/>
    <col min="32" max="33" width="10" customWidth="1"/>
    <col min="34" max="34" width="7.5" customWidth="1"/>
    <col min="35" max="36" width="10" customWidth="1"/>
    <col min="37" max="106" width="2.5" customWidth="1"/>
  </cols>
  <sheetData>
    <row r="1" spans="1:36" ht="20.100000000000001" customHeight="1">
      <c r="A1" s="607" t="s">
        <v>811</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row>
    <row r="2" spans="1:36" ht="17.25">
      <c r="A2" s="611" t="s">
        <v>979</v>
      </c>
      <c r="B2" s="611"/>
      <c r="C2" s="611"/>
      <c r="D2" s="611"/>
      <c r="E2" s="611"/>
      <c r="Z2" s="96"/>
      <c r="AA2" s="85" t="s">
        <v>812</v>
      </c>
    </row>
    <row r="3" spans="1:36" ht="42.75" customHeight="1" thickBot="1">
      <c r="A3" s="663" t="s">
        <v>775</v>
      </c>
      <c r="B3" s="664"/>
      <c r="C3" s="664"/>
      <c r="D3" s="665"/>
      <c r="E3" s="629" t="s">
        <v>776</v>
      </c>
      <c r="F3" s="629" t="s">
        <v>189</v>
      </c>
      <c r="G3" s="663" t="s">
        <v>54</v>
      </c>
      <c r="H3" s="664"/>
      <c r="I3" s="665"/>
      <c r="J3" s="650" t="s">
        <v>55</v>
      </c>
      <c r="K3" s="628" t="s">
        <v>783</v>
      </c>
      <c r="L3" s="644" t="s">
        <v>784</v>
      </c>
      <c r="M3" s="644" t="s">
        <v>56</v>
      </c>
      <c r="N3" s="650" t="s">
        <v>52</v>
      </c>
      <c r="O3" s="628" t="s">
        <v>785</v>
      </c>
      <c r="P3" s="628"/>
      <c r="Q3" s="628"/>
      <c r="R3" s="625" t="s">
        <v>808</v>
      </c>
      <c r="S3" s="609" t="s">
        <v>777</v>
      </c>
      <c r="T3" s="610" t="s">
        <v>778</v>
      </c>
      <c r="U3" s="610" t="s">
        <v>228</v>
      </c>
      <c r="V3" s="610" t="s">
        <v>779</v>
      </c>
      <c r="W3" s="610" t="s">
        <v>780</v>
      </c>
      <c r="X3" s="643" t="s">
        <v>782</v>
      </c>
      <c r="Y3" s="625" t="s">
        <v>810</v>
      </c>
      <c r="Z3" s="628" t="s">
        <v>781</v>
      </c>
      <c r="AA3" s="628" t="s">
        <v>813</v>
      </c>
      <c r="AC3" s="621" t="s">
        <v>936</v>
      </c>
      <c r="AD3" s="622"/>
      <c r="AE3" s="623"/>
      <c r="AF3" s="623"/>
      <c r="AG3" s="623"/>
      <c r="AH3" s="623"/>
      <c r="AI3" s="623"/>
      <c r="AJ3" s="624"/>
    </row>
    <row r="4" spans="1:36" ht="14.25" thickTop="1">
      <c r="A4" s="666"/>
      <c r="B4" s="667"/>
      <c r="C4" s="667"/>
      <c r="D4" s="668"/>
      <c r="E4" s="630"/>
      <c r="F4" s="630"/>
      <c r="G4" s="666"/>
      <c r="H4" s="667"/>
      <c r="I4" s="668"/>
      <c r="J4" s="629"/>
      <c r="K4" s="644"/>
      <c r="L4" s="645"/>
      <c r="M4" s="645"/>
      <c r="N4" s="629"/>
      <c r="O4" s="644"/>
      <c r="P4" s="644"/>
      <c r="Q4" s="644"/>
      <c r="R4" s="626"/>
      <c r="S4" s="609"/>
      <c r="T4" s="610"/>
      <c r="U4" s="610"/>
      <c r="V4" s="610"/>
      <c r="W4" s="610"/>
      <c r="X4" s="643"/>
      <c r="Y4" s="626"/>
      <c r="Z4" s="628"/>
      <c r="AA4" s="628"/>
      <c r="AC4" s="692" t="s">
        <v>935</v>
      </c>
      <c r="AD4" s="694"/>
    </row>
    <row r="5" spans="1:36" ht="14.25" thickBot="1">
      <c r="A5" s="669"/>
      <c r="B5" s="670"/>
      <c r="C5" s="670"/>
      <c r="D5" s="671"/>
      <c r="E5" s="631"/>
      <c r="F5" s="631"/>
      <c r="G5" s="191" t="s">
        <v>1023</v>
      </c>
      <c r="H5" s="85" t="s">
        <v>823</v>
      </c>
      <c r="I5" s="190" t="s">
        <v>824</v>
      </c>
      <c r="J5" s="86" t="s">
        <v>786</v>
      </c>
      <c r="K5" s="89" t="s">
        <v>787</v>
      </c>
      <c r="L5" s="646"/>
      <c r="M5" s="646"/>
      <c r="N5" s="86" t="s">
        <v>788</v>
      </c>
      <c r="O5" s="647" t="s">
        <v>789</v>
      </c>
      <c r="P5" s="648"/>
      <c r="Q5" s="649"/>
      <c r="R5" s="204" t="s">
        <v>790</v>
      </c>
      <c r="S5" s="609"/>
      <c r="T5" s="610"/>
      <c r="U5" s="610"/>
      <c r="V5" s="610"/>
      <c r="W5" s="610"/>
      <c r="X5" s="643"/>
      <c r="Y5" s="627"/>
      <c r="Z5" s="628"/>
      <c r="AA5" s="628"/>
      <c r="AC5" s="693"/>
      <c r="AD5" s="695"/>
    </row>
    <row r="6" spans="1:36" ht="15" customHeight="1" thickTop="1">
      <c r="A6" s="612" t="s">
        <v>483</v>
      </c>
      <c r="B6" s="613"/>
      <c r="C6" s="613"/>
      <c r="D6" s="614"/>
      <c r="E6" s="619" t="e">
        <f>VLOOKUP($AD$4,$AC$11:$AJ$38,2,FALSE)</f>
        <v>#N/A</v>
      </c>
      <c r="F6" s="681"/>
      <c r="G6" s="678"/>
      <c r="H6" s="615"/>
      <c r="I6" s="617"/>
      <c r="J6" s="672"/>
      <c r="K6" s="674" t="str">
        <f>IF(J6&gt;0,INT(J6*IF(OR(H6&gt;=20,G6="R",AND(H6&gt;=19,I6&gt;=4)),1,0.9))," ")</f>
        <v xml:space="preserve"> </v>
      </c>
      <c r="L6" s="676" t="str">
        <f>IF(J6&gt;0,IF(OR(H6&gt;=20,G6="R",AND(H6&gt;=19,I6&gt;=4)),"定額","旧定額"),"")</f>
        <v/>
      </c>
      <c r="M6" s="659" t="str">
        <f>IF(ISNA(VLOOKUP($E$6,$AD$11:$AJ$38,2,0))," ",VLOOKUP($E$6,$AD$11:$AJ$38,IF(10&lt;V6&lt;21,2,5),0))</f>
        <v xml:space="preserve"> </v>
      </c>
      <c r="N6" s="661" t="str">
        <f>IF(ISNA(VLOOKUP($E$6,$AD$11:$AJ$38,3,0))," ",VLOOKUP($E$6,$AD$11:$AJ$38,IF(10&lt;V6&lt;21,IF($L$6="旧定額",3,4),IF($L$6="旧定額",6,7)),0))</f>
        <v xml:space="preserve"> </v>
      </c>
      <c r="O6" s="653">
        <f>IF(I6=" ",12,12-I6+1)</f>
        <v>13</v>
      </c>
      <c r="P6" s="651" t="s">
        <v>809</v>
      </c>
      <c r="Q6" s="655">
        <v>12</v>
      </c>
      <c r="R6" s="634" t="str">
        <f>IF($J$6&gt;0,INT(K6*N6*(O6/Q6))," ")</f>
        <v xml:space="preserve"> </v>
      </c>
      <c r="S6" s="642" t="e">
        <f>INT($K$6*N6*(O6/Q6))</f>
        <v>#VALUE!</v>
      </c>
      <c r="T6" s="657" t="e">
        <f>S6</f>
        <v>#VALUE!</v>
      </c>
      <c r="U6" s="657" t="e">
        <f>$AA$6-T6</f>
        <v>#VALUE!</v>
      </c>
      <c r="V6" s="641" t="str">
        <f>B7</f>
        <v xml:space="preserve"> </v>
      </c>
      <c r="W6" s="639">
        <v>0</v>
      </c>
      <c r="X6" s="640">
        <f>($J$6-INT($J$6*0.95))-SUM($W$6:W6)</f>
        <v>0</v>
      </c>
      <c r="Y6" s="637" t="str">
        <f>R6</f>
        <v xml:space="preserve"> </v>
      </c>
      <c r="Z6" s="636" t="str">
        <f>IF(J6&gt;0,J6-Y6," ")</f>
        <v xml:space="preserve"> </v>
      </c>
      <c r="AA6" s="636" t="str">
        <f>IF(J6&gt;0,IF(J6=K6,INT(J6-1),INT(J6*0.95))," ")</f>
        <v xml:space="preserve"> </v>
      </c>
    </row>
    <row r="7" spans="1:36" ht="15" customHeight="1">
      <c r="A7" s="93">
        <f>G6</f>
        <v>0</v>
      </c>
      <c r="B7" s="680" t="str">
        <f>IF(H6&gt;0,H6," ")</f>
        <v xml:space="preserve"> </v>
      </c>
      <c r="C7" s="680"/>
      <c r="D7" s="94" t="s">
        <v>66</v>
      </c>
      <c r="E7" s="620"/>
      <c r="F7" s="682"/>
      <c r="G7" s="679"/>
      <c r="H7" s="616"/>
      <c r="I7" s="618"/>
      <c r="J7" s="673"/>
      <c r="K7" s="675"/>
      <c r="L7" s="677"/>
      <c r="M7" s="660"/>
      <c r="N7" s="662"/>
      <c r="O7" s="654"/>
      <c r="P7" s="652"/>
      <c r="Q7" s="656"/>
      <c r="R7" s="635"/>
      <c r="S7" s="642"/>
      <c r="T7" s="658"/>
      <c r="U7" s="658"/>
      <c r="V7" s="641"/>
      <c r="W7" s="639"/>
      <c r="X7" s="640"/>
      <c r="Y7" s="638"/>
      <c r="Z7" s="636"/>
      <c r="AA7" s="636"/>
      <c r="AC7" s="611"/>
      <c r="AD7" s="611"/>
    </row>
    <row r="8" spans="1:36" ht="15" customHeight="1">
      <c r="A8" s="612" t="s">
        <v>485</v>
      </c>
      <c r="B8" s="613"/>
      <c r="C8" s="613"/>
      <c r="D8" s="614"/>
      <c r="E8" s="653"/>
      <c r="F8" s="653"/>
      <c r="G8" s="603"/>
      <c r="H8" s="685"/>
      <c r="I8" s="687"/>
      <c r="J8" s="683"/>
      <c r="K8" s="683"/>
      <c r="L8" s="689"/>
      <c r="M8" s="659" t="str">
        <f>M6</f>
        <v xml:space="preserve"> </v>
      </c>
      <c r="N8" s="661" t="str">
        <f>N6</f>
        <v xml:space="preserve"> </v>
      </c>
      <c r="O8" s="659">
        <f>IF($M$6=1,12-$O$6,12)</f>
        <v>12</v>
      </c>
      <c r="P8" s="651" t="s">
        <v>809</v>
      </c>
      <c r="Q8" s="655">
        <v>12</v>
      </c>
      <c r="R8" s="634" t="str">
        <f>IF($J$6&gt;0,IF(U8&gt;0,S8,IF(U6&gt;0,U6,0))+IF($J$6=$K$6,0,IF(X8&gt;0,W8,IF(X6&gt;0,X6-1,0)))," ")</f>
        <v xml:space="preserve"> </v>
      </c>
      <c r="S8" s="642" t="e">
        <f>INT($K$6*N8*(O8/Q8))</f>
        <v>#VALUE!</v>
      </c>
      <c r="T8" s="639" t="e">
        <f>T6+S8</f>
        <v>#VALUE!</v>
      </c>
      <c r="U8" s="639" t="e">
        <f>$AA$6-T8</f>
        <v>#VALUE!</v>
      </c>
      <c r="V8" s="641" t="str">
        <f>B9</f>
        <v xml:space="preserve"> </v>
      </c>
      <c r="W8" s="639" t="e">
        <f>IF(AND(U6&lt;0,V8&gt;=20),ROUND(($J$6-INT($J$6*0.95)-1)/5,0),0)</f>
        <v>#VALUE!</v>
      </c>
      <c r="X8" s="640" t="e">
        <f>($J$6-INT($J$6*0.95))-SUM($W$6:W8)</f>
        <v>#VALUE!</v>
      </c>
      <c r="Y8" s="637" t="str">
        <f>IF($J$6&gt;0,SUM($R$6:R9)," ")</f>
        <v xml:space="preserve"> </v>
      </c>
      <c r="Z8" s="632" t="str">
        <f>IF($J$6&gt;0,$J$6-Y8," ")</f>
        <v xml:space="preserve"> </v>
      </c>
      <c r="AA8" s="689"/>
      <c r="AC8" s="629" t="s">
        <v>935</v>
      </c>
      <c r="AD8" s="608" t="s">
        <v>776</v>
      </c>
      <c r="AE8" s="605" t="s">
        <v>791</v>
      </c>
      <c r="AF8" s="605" t="s">
        <v>792</v>
      </c>
      <c r="AG8" s="605" t="s">
        <v>793</v>
      </c>
      <c r="AH8" s="605" t="s">
        <v>794</v>
      </c>
      <c r="AI8" s="605" t="s">
        <v>792</v>
      </c>
      <c r="AJ8" s="606" t="s">
        <v>793</v>
      </c>
    </row>
    <row r="9" spans="1:36" ht="15" customHeight="1">
      <c r="A9" s="93" t="str">
        <f>IF($H$6&gt;0,IF(OR(B7=31,A7="R"),"R","H"),"")</f>
        <v/>
      </c>
      <c r="B9" s="680" t="str">
        <f>IF($H$6&gt;0,IF(B7&lt;31,B7+1,2)," ")</f>
        <v xml:space="preserve"> </v>
      </c>
      <c r="C9" s="680"/>
      <c r="D9" s="94" t="s">
        <v>66</v>
      </c>
      <c r="E9" s="654"/>
      <c r="F9" s="654"/>
      <c r="G9" s="604"/>
      <c r="H9" s="686"/>
      <c r="I9" s="688"/>
      <c r="J9" s="684"/>
      <c r="K9" s="684"/>
      <c r="L9" s="690"/>
      <c r="M9" s="660"/>
      <c r="N9" s="662"/>
      <c r="O9" s="660"/>
      <c r="P9" s="652"/>
      <c r="Q9" s="656"/>
      <c r="R9" s="635"/>
      <c r="S9" s="642"/>
      <c r="T9" s="639"/>
      <c r="U9" s="639"/>
      <c r="V9" s="641"/>
      <c r="W9" s="639"/>
      <c r="X9" s="640"/>
      <c r="Y9" s="638"/>
      <c r="Z9" s="633"/>
      <c r="AA9" s="691"/>
      <c r="AC9" s="630"/>
      <c r="AD9" s="608"/>
      <c r="AE9" s="605"/>
      <c r="AF9" s="605"/>
      <c r="AG9" s="605"/>
      <c r="AH9" s="605"/>
      <c r="AI9" s="605"/>
      <c r="AJ9" s="606"/>
    </row>
    <row r="10" spans="1:36" ht="15" customHeight="1">
      <c r="A10" s="612" t="s">
        <v>489</v>
      </c>
      <c r="B10" s="613"/>
      <c r="C10" s="613"/>
      <c r="D10" s="614"/>
      <c r="E10" s="653"/>
      <c r="F10" s="653"/>
      <c r="G10" s="603"/>
      <c r="H10" s="685"/>
      <c r="I10" s="687"/>
      <c r="J10" s="683"/>
      <c r="K10" s="683"/>
      <c r="L10" s="689"/>
      <c r="M10" s="659" t="str">
        <f t="shared" ref="M10:N10" si="0">M8</f>
        <v xml:space="preserve"> </v>
      </c>
      <c r="N10" s="661" t="str">
        <f t="shared" si="0"/>
        <v xml:space="preserve"> </v>
      </c>
      <c r="O10" s="659">
        <f>IF($M$6=2,12-$O$6,12)</f>
        <v>12</v>
      </c>
      <c r="P10" s="651" t="s">
        <v>809</v>
      </c>
      <c r="Q10" s="655">
        <v>12</v>
      </c>
      <c r="R10" s="634" t="str">
        <f>IF($J$6&gt;0,IF(U10&gt;0,S10,IF(U8&gt;0,U8,0))+IF($J$6=$K$6,0,IF(X10&gt;0,W10,IF(X8&gt;0,X8-1,0)))," ")</f>
        <v xml:space="preserve"> </v>
      </c>
      <c r="S10" s="642" t="e">
        <f>INT($K$6*N10*(O10/Q10))</f>
        <v>#VALUE!</v>
      </c>
      <c r="T10" s="639" t="e">
        <f>T8+S10</f>
        <v>#VALUE!</v>
      </c>
      <c r="U10" s="639" t="e">
        <f>$AA$6-T10</f>
        <v>#VALUE!</v>
      </c>
      <c r="V10" s="641" t="str">
        <f>B11</f>
        <v xml:space="preserve"> </v>
      </c>
      <c r="W10" s="639" t="e">
        <f>IF(AND(U8&lt;0,V10&gt;=20),ROUND(($J$6-INT($J$6*0.95)-1)/5,0),0)</f>
        <v>#VALUE!</v>
      </c>
      <c r="X10" s="640" t="e">
        <f>($J$6-INT($J$6*0.95))-SUM($W$6:W10)</f>
        <v>#VALUE!</v>
      </c>
      <c r="Y10" s="637" t="str">
        <f>IF($J$6&gt;0,SUM($R$6:R11)," ")</f>
        <v xml:space="preserve"> </v>
      </c>
      <c r="Z10" s="632" t="str">
        <f>IF($J$6&gt;0,$J$6-Y10," ")</f>
        <v xml:space="preserve"> </v>
      </c>
      <c r="AA10" s="691"/>
      <c r="AC10" s="631"/>
      <c r="AD10" s="608"/>
      <c r="AE10" s="605"/>
      <c r="AF10" s="605"/>
      <c r="AG10" s="605"/>
      <c r="AH10" s="605"/>
      <c r="AI10" s="605"/>
      <c r="AJ10" s="606"/>
    </row>
    <row r="11" spans="1:36" ht="15" customHeight="1">
      <c r="A11" s="93" t="str">
        <f>IF($H$6&gt;0,IF(OR(B9=31,A9="R"),"R","H"),"")</f>
        <v/>
      </c>
      <c r="B11" s="680" t="str">
        <f>IF($H$6&gt;0,IF(B9&lt;31,B9+1,2)," ")</f>
        <v xml:space="preserve"> </v>
      </c>
      <c r="C11" s="680"/>
      <c r="D11" s="94" t="s">
        <v>66</v>
      </c>
      <c r="E11" s="654"/>
      <c r="F11" s="654"/>
      <c r="G11" s="604"/>
      <c r="H11" s="686"/>
      <c r="I11" s="688"/>
      <c r="J11" s="684"/>
      <c r="K11" s="684"/>
      <c r="L11" s="690"/>
      <c r="M11" s="660"/>
      <c r="N11" s="662"/>
      <c r="O11" s="660"/>
      <c r="P11" s="652"/>
      <c r="Q11" s="656"/>
      <c r="R11" s="635"/>
      <c r="S11" s="642"/>
      <c r="T11" s="639"/>
      <c r="U11" s="639"/>
      <c r="V11" s="641"/>
      <c r="W11" s="639"/>
      <c r="X11" s="640"/>
      <c r="Y11" s="638"/>
      <c r="Z11" s="633"/>
      <c r="AA11" s="691"/>
      <c r="AC11" s="162">
        <v>1</v>
      </c>
      <c r="AD11" s="111" t="s">
        <v>64</v>
      </c>
      <c r="AE11" s="91">
        <v>4</v>
      </c>
      <c r="AF11" s="92">
        <v>0.25</v>
      </c>
      <c r="AG11" s="92">
        <v>0.25</v>
      </c>
      <c r="AH11" s="91">
        <v>4</v>
      </c>
      <c r="AI11" s="92">
        <v>0.25</v>
      </c>
      <c r="AJ11" s="95">
        <v>0.25</v>
      </c>
    </row>
    <row r="12" spans="1:36" ht="15" customHeight="1">
      <c r="A12" s="612" t="s">
        <v>490</v>
      </c>
      <c r="B12" s="613"/>
      <c r="C12" s="613"/>
      <c r="D12" s="614"/>
      <c r="E12" s="653"/>
      <c r="F12" s="653"/>
      <c r="G12" s="603"/>
      <c r="H12" s="685"/>
      <c r="I12" s="687"/>
      <c r="J12" s="683"/>
      <c r="K12" s="683"/>
      <c r="L12" s="689"/>
      <c r="M12" s="659" t="str">
        <f t="shared" ref="M12:N12" si="1">M10</f>
        <v xml:space="preserve"> </v>
      </c>
      <c r="N12" s="661" t="str">
        <f t="shared" si="1"/>
        <v xml:space="preserve"> </v>
      </c>
      <c r="O12" s="659">
        <f>IF($M$6=3,12-$O$6,12)</f>
        <v>12</v>
      </c>
      <c r="P12" s="651" t="s">
        <v>809</v>
      </c>
      <c r="Q12" s="655">
        <v>12</v>
      </c>
      <c r="R12" s="634" t="str">
        <f>IF($J$6&gt;0,IF(U12&gt;0,S12,IF(U10&gt;0,U10,0))+IF($J$6=$K$6,0,IF(X12&gt;0,W12,IF(X10&gt;0,X10-1,0)))," ")</f>
        <v xml:space="preserve"> </v>
      </c>
      <c r="S12" s="642" t="e">
        <f>INT($K$6*N12*(O12/Q12))</f>
        <v>#VALUE!</v>
      </c>
      <c r="T12" s="639" t="e">
        <f>T10+S12</f>
        <v>#VALUE!</v>
      </c>
      <c r="U12" s="639" t="e">
        <f>$AA$6-T12</f>
        <v>#VALUE!</v>
      </c>
      <c r="V12" s="641" t="str">
        <f>B13</f>
        <v xml:space="preserve"> </v>
      </c>
      <c r="W12" s="639" t="e">
        <f>IF(AND(U10&lt;0,V12&gt;=20),ROUND(($J$6-INT($J$6*0.95)-1)/5,0),0)</f>
        <v>#VALUE!</v>
      </c>
      <c r="X12" s="640" t="e">
        <f>($J$6-INT($J$6*0.95))-SUM($W$6:W12)</f>
        <v>#VALUE!</v>
      </c>
      <c r="Y12" s="637" t="str">
        <f>IF($J$6&gt;0,SUM($R$6:R13)," ")</f>
        <v xml:space="preserve"> </v>
      </c>
      <c r="Z12" s="632" t="str">
        <f>IF($J$6&gt;0,$J$6-Y12," ")</f>
        <v xml:space="preserve"> </v>
      </c>
      <c r="AA12" s="691"/>
      <c r="AC12" s="162">
        <v>2</v>
      </c>
      <c r="AD12" s="127" t="s">
        <v>896</v>
      </c>
      <c r="AE12" s="128">
        <v>4</v>
      </c>
      <c r="AF12" s="129">
        <v>0.25</v>
      </c>
      <c r="AG12" s="129">
        <v>0.25</v>
      </c>
      <c r="AH12" s="91">
        <v>4</v>
      </c>
      <c r="AI12" s="129">
        <v>0.25</v>
      </c>
      <c r="AJ12" s="130">
        <v>0.25</v>
      </c>
    </row>
    <row r="13" spans="1:36" ht="15" customHeight="1">
      <c r="A13" s="93" t="str">
        <f>IF($H$6&gt;0,IF(OR(B11=31,A11="R"),"R","H"),"")</f>
        <v/>
      </c>
      <c r="B13" s="680" t="str">
        <f>IF($H$6&gt;0,IF(B11&lt;31,B11+1,2)," ")</f>
        <v xml:space="preserve"> </v>
      </c>
      <c r="C13" s="680"/>
      <c r="D13" s="94" t="s">
        <v>66</v>
      </c>
      <c r="E13" s="654"/>
      <c r="F13" s="654"/>
      <c r="G13" s="604"/>
      <c r="H13" s="686"/>
      <c r="I13" s="688"/>
      <c r="J13" s="684"/>
      <c r="K13" s="684"/>
      <c r="L13" s="690"/>
      <c r="M13" s="660"/>
      <c r="N13" s="662"/>
      <c r="O13" s="660"/>
      <c r="P13" s="652"/>
      <c r="Q13" s="656"/>
      <c r="R13" s="635"/>
      <c r="S13" s="642"/>
      <c r="T13" s="639"/>
      <c r="U13" s="639"/>
      <c r="V13" s="641"/>
      <c r="W13" s="639"/>
      <c r="X13" s="640"/>
      <c r="Y13" s="638"/>
      <c r="Z13" s="633"/>
      <c r="AA13" s="691"/>
      <c r="AC13" s="162">
        <v>3</v>
      </c>
      <c r="AD13" s="90" t="s">
        <v>801</v>
      </c>
      <c r="AE13" s="91">
        <v>5</v>
      </c>
      <c r="AF13" s="92">
        <v>0.2</v>
      </c>
      <c r="AG13" s="92">
        <v>0.2</v>
      </c>
      <c r="AH13" s="91">
        <v>5</v>
      </c>
      <c r="AI13" s="92">
        <v>0.2</v>
      </c>
      <c r="AJ13" s="95">
        <v>0.2</v>
      </c>
    </row>
    <row r="14" spans="1:36" ht="15" customHeight="1">
      <c r="A14" s="612" t="s">
        <v>491</v>
      </c>
      <c r="B14" s="613"/>
      <c r="C14" s="613"/>
      <c r="D14" s="614"/>
      <c r="E14" s="653"/>
      <c r="F14" s="653"/>
      <c r="G14" s="603"/>
      <c r="H14" s="685"/>
      <c r="I14" s="687"/>
      <c r="J14" s="683"/>
      <c r="K14" s="683"/>
      <c r="L14" s="689"/>
      <c r="M14" s="659" t="str">
        <f t="shared" ref="M14:N14" si="2">M12</f>
        <v xml:space="preserve"> </v>
      </c>
      <c r="N14" s="661" t="str">
        <f t="shared" si="2"/>
        <v xml:space="preserve"> </v>
      </c>
      <c r="O14" s="659">
        <f>IF($M$6=4,12-$O$6,12)</f>
        <v>12</v>
      </c>
      <c r="P14" s="651" t="s">
        <v>809</v>
      </c>
      <c r="Q14" s="655">
        <v>12</v>
      </c>
      <c r="R14" s="634" t="str">
        <f>IF($J$6&gt;0,IF(U14&gt;0,S14,IF(U12&gt;0,U12,0))+IF($J$6=$K$6,0,IF(X14&gt;0,W14,IF(X12&gt;0,X12-1,0)))," ")</f>
        <v xml:space="preserve"> </v>
      </c>
      <c r="S14" s="642" t="e">
        <f>INT($K$6*N14*(O14/Q14))</f>
        <v>#VALUE!</v>
      </c>
      <c r="T14" s="639" t="e">
        <f>T12+S14</f>
        <v>#VALUE!</v>
      </c>
      <c r="U14" s="639" t="e">
        <f>$AA$6-T14</f>
        <v>#VALUE!</v>
      </c>
      <c r="V14" s="641" t="str">
        <f>B15</f>
        <v xml:space="preserve"> </v>
      </c>
      <c r="W14" s="639" t="e">
        <f>IF(AND(U12&lt;0,V14&gt;=20),ROUND(($J$6-INT($J$6*0.95)-1)/5,0),0)</f>
        <v>#VALUE!</v>
      </c>
      <c r="X14" s="640" t="e">
        <f>($J$6-INT($J$6*0.95))-SUM($W$6:W14)</f>
        <v>#VALUE!</v>
      </c>
      <c r="Y14" s="637" t="str">
        <f>IF($J$6&gt;0,SUM($R$6:R15)," ")</f>
        <v xml:space="preserve"> </v>
      </c>
      <c r="Z14" s="632" t="str">
        <f>IF($J$6&gt;0,$J$6-Y14," ")</f>
        <v xml:space="preserve"> </v>
      </c>
      <c r="AA14" s="691"/>
      <c r="AC14" s="162">
        <v>4</v>
      </c>
      <c r="AD14" s="127" t="s">
        <v>897</v>
      </c>
      <c r="AE14" s="91">
        <v>5</v>
      </c>
      <c r="AF14" s="92">
        <v>0.2</v>
      </c>
      <c r="AG14" s="92">
        <v>0.2</v>
      </c>
      <c r="AH14" s="91">
        <v>5</v>
      </c>
      <c r="AI14" s="92">
        <v>0.2</v>
      </c>
      <c r="AJ14" s="95">
        <v>0.2</v>
      </c>
    </row>
    <row r="15" spans="1:36" ht="15" customHeight="1">
      <c r="A15" s="93" t="str">
        <f>IF($H$6&gt;0,IF(OR(B13=31,A13="R"),"R","H"),"")</f>
        <v/>
      </c>
      <c r="B15" s="680" t="str">
        <f>IF($H$6&gt;0,IF(B13&lt;31,B13+1,2)," ")</f>
        <v xml:space="preserve"> </v>
      </c>
      <c r="C15" s="680"/>
      <c r="D15" s="94" t="s">
        <v>66</v>
      </c>
      <c r="E15" s="654"/>
      <c r="F15" s="654"/>
      <c r="G15" s="604"/>
      <c r="H15" s="686"/>
      <c r="I15" s="688"/>
      <c r="J15" s="684"/>
      <c r="K15" s="684"/>
      <c r="L15" s="690"/>
      <c r="M15" s="660"/>
      <c r="N15" s="662"/>
      <c r="O15" s="660"/>
      <c r="P15" s="652"/>
      <c r="Q15" s="656"/>
      <c r="R15" s="635"/>
      <c r="S15" s="642"/>
      <c r="T15" s="639"/>
      <c r="U15" s="639"/>
      <c r="V15" s="641"/>
      <c r="W15" s="639"/>
      <c r="X15" s="640"/>
      <c r="Y15" s="638"/>
      <c r="Z15" s="633"/>
      <c r="AA15" s="691"/>
      <c r="AC15" s="162">
        <v>5</v>
      </c>
      <c r="AD15" s="111" t="s">
        <v>1034</v>
      </c>
      <c r="AE15" s="91">
        <v>8</v>
      </c>
      <c r="AF15" s="92">
        <v>0.125</v>
      </c>
      <c r="AG15" s="92">
        <v>0.125</v>
      </c>
      <c r="AH15" s="91">
        <v>7</v>
      </c>
      <c r="AI15" s="92">
        <v>0.14199999999999999</v>
      </c>
      <c r="AJ15" s="95">
        <v>0.14299999999999999</v>
      </c>
    </row>
    <row r="16" spans="1:36" ht="15" customHeight="1">
      <c r="A16" s="612" t="s">
        <v>495</v>
      </c>
      <c r="B16" s="613"/>
      <c r="C16" s="613"/>
      <c r="D16" s="614"/>
      <c r="E16" s="653"/>
      <c r="F16" s="653"/>
      <c r="G16" s="603"/>
      <c r="H16" s="685"/>
      <c r="I16" s="687"/>
      <c r="J16" s="683"/>
      <c r="K16" s="683"/>
      <c r="L16" s="689"/>
      <c r="M16" s="659" t="str">
        <f t="shared" ref="M16:N16" si="3">M14</f>
        <v xml:space="preserve"> </v>
      </c>
      <c r="N16" s="661" t="str">
        <f t="shared" si="3"/>
        <v xml:space="preserve"> </v>
      </c>
      <c r="O16" s="659">
        <f>IF($M$6=5,12-$O$6,12)</f>
        <v>12</v>
      </c>
      <c r="P16" s="651" t="s">
        <v>809</v>
      </c>
      <c r="Q16" s="655">
        <v>12</v>
      </c>
      <c r="R16" s="634" t="str">
        <f>IF($J$6&gt;0,IF(U16&gt;0,S16,IF(U14&gt;0,U14,0))+IF($J$6=$K$6,0,IF(X16&gt;0,W16,IF(X14&gt;0,X14-1,0)))," ")</f>
        <v xml:space="preserve"> </v>
      </c>
      <c r="S16" s="642" t="e">
        <f>INT($K$6*N16*(O16/Q16))</f>
        <v>#VALUE!</v>
      </c>
      <c r="T16" s="639" t="e">
        <f>T14+S16</f>
        <v>#VALUE!</v>
      </c>
      <c r="U16" s="639" t="e">
        <f>$AA$6-T16</f>
        <v>#VALUE!</v>
      </c>
      <c r="V16" s="641" t="str">
        <f>B17</f>
        <v xml:space="preserve"> </v>
      </c>
      <c r="W16" s="639" t="e">
        <f>IF(AND(U14&lt;0,V16&gt;=20),ROUND(($J$6-INT($J$6*0.95)-1)/5,0),0)</f>
        <v>#VALUE!</v>
      </c>
      <c r="X16" s="640" t="e">
        <f>($J$6-INT($J$6*0.95))-SUM($W$6:W16)</f>
        <v>#VALUE!</v>
      </c>
      <c r="Y16" s="637" t="str">
        <f>IF($J$6&gt;0,SUM($R$6:R17)," ")</f>
        <v xml:space="preserve"> </v>
      </c>
      <c r="Z16" s="632" t="str">
        <f>IF($J$6&gt;0,$J$6-Y16," ")</f>
        <v xml:space="preserve"> </v>
      </c>
      <c r="AA16" s="691"/>
      <c r="AC16" s="162">
        <v>6</v>
      </c>
      <c r="AD16" s="90" t="s">
        <v>795</v>
      </c>
      <c r="AE16" s="91">
        <v>5</v>
      </c>
      <c r="AF16" s="92">
        <v>0.2</v>
      </c>
      <c r="AG16" s="92">
        <v>0.2</v>
      </c>
      <c r="AH16" s="91">
        <v>7</v>
      </c>
      <c r="AI16" s="92">
        <v>0.14199999999999999</v>
      </c>
      <c r="AJ16" s="95">
        <v>0.14299999999999999</v>
      </c>
    </row>
    <row r="17" spans="1:36" ht="15" customHeight="1">
      <c r="A17" s="93" t="str">
        <f>IF($H$6&gt;0,IF(OR(B15=31,A15="R"),"R","H"),"")</f>
        <v/>
      </c>
      <c r="B17" s="680" t="str">
        <f>IF($H$6&gt;0,IF(B15&lt;31,B15+1,2)," ")</f>
        <v xml:space="preserve"> </v>
      </c>
      <c r="C17" s="680"/>
      <c r="D17" s="94" t="s">
        <v>66</v>
      </c>
      <c r="E17" s="654"/>
      <c r="F17" s="654"/>
      <c r="G17" s="604"/>
      <c r="H17" s="686"/>
      <c r="I17" s="688"/>
      <c r="J17" s="684"/>
      <c r="K17" s="684"/>
      <c r="L17" s="690"/>
      <c r="M17" s="660"/>
      <c r="N17" s="662"/>
      <c r="O17" s="660"/>
      <c r="P17" s="652"/>
      <c r="Q17" s="656"/>
      <c r="R17" s="635"/>
      <c r="S17" s="642"/>
      <c r="T17" s="639"/>
      <c r="U17" s="639"/>
      <c r="V17" s="641"/>
      <c r="W17" s="639"/>
      <c r="X17" s="640"/>
      <c r="Y17" s="638"/>
      <c r="Z17" s="633"/>
      <c r="AA17" s="691"/>
      <c r="AC17" s="162">
        <v>7</v>
      </c>
      <c r="AD17" s="127" t="s">
        <v>898</v>
      </c>
      <c r="AE17" s="91">
        <v>5</v>
      </c>
      <c r="AF17" s="92">
        <v>0.2</v>
      </c>
      <c r="AG17" s="92">
        <v>0.2</v>
      </c>
      <c r="AH17" s="91">
        <v>7</v>
      </c>
      <c r="AI17" s="92">
        <v>0.14199999999999999</v>
      </c>
      <c r="AJ17" s="95">
        <v>0.14299999999999999</v>
      </c>
    </row>
    <row r="18" spans="1:36" ht="15" customHeight="1">
      <c r="A18" s="612" t="s">
        <v>496</v>
      </c>
      <c r="B18" s="613"/>
      <c r="C18" s="613"/>
      <c r="D18" s="614"/>
      <c r="E18" s="653"/>
      <c r="F18" s="653"/>
      <c r="G18" s="603"/>
      <c r="H18" s="685"/>
      <c r="I18" s="687"/>
      <c r="J18" s="683"/>
      <c r="K18" s="683"/>
      <c r="L18" s="689"/>
      <c r="M18" s="659" t="str">
        <f t="shared" ref="M18:N18" si="4">M16</f>
        <v xml:space="preserve"> </v>
      </c>
      <c r="N18" s="661" t="str">
        <f t="shared" si="4"/>
        <v xml:space="preserve"> </v>
      </c>
      <c r="O18" s="659">
        <f>IF($M$6=6,12-$O$6,12)</f>
        <v>12</v>
      </c>
      <c r="P18" s="651" t="s">
        <v>809</v>
      </c>
      <c r="Q18" s="655">
        <v>12</v>
      </c>
      <c r="R18" s="634" t="str">
        <f>IF($J$6&gt;0,IF(U18&gt;0,S18,IF(U16&gt;0,U16,0))+IF($J$6=$K$6,0,IF(X18&gt;0,W18,IF(X16&gt;0,X16-1,0)))," ")</f>
        <v xml:space="preserve"> </v>
      </c>
      <c r="S18" s="642" t="e">
        <f>INT($K$6*N18*(O18/Q18))</f>
        <v>#VALUE!</v>
      </c>
      <c r="T18" s="639" t="e">
        <f t="shared" ref="T18:T38" si="5">T16+S18</f>
        <v>#VALUE!</v>
      </c>
      <c r="U18" s="639" t="e">
        <f>$AA$6-T18</f>
        <v>#VALUE!</v>
      </c>
      <c r="V18" s="641" t="str">
        <f>B19</f>
        <v xml:space="preserve"> </v>
      </c>
      <c r="W18" s="639" t="e">
        <f>IF(AND(U16&lt;0,V18&gt;=20),ROUND(($J$6-INT($J$6*0.95)-1)/5,0),0)</f>
        <v>#VALUE!</v>
      </c>
      <c r="X18" s="640" t="e">
        <f>($J$6-INT($J$6*0.95))-SUM($W$6:W18)</f>
        <v>#VALUE!</v>
      </c>
      <c r="Y18" s="637" t="str">
        <f>IF($J$6&gt;0,SUM($R$6:R19)," ")</f>
        <v xml:space="preserve"> </v>
      </c>
      <c r="Z18" s="632" t="str">
        <f>IF($J$6&gt;0,$J$6-Y18," ")</f>
        <v xml:space="preserve"> </v>
      </c>
      <c r="AA18" s="691"/>
      <c r="AC18" s="162">
        <v>8</v>
      </c>
      <c r="AD18" s="127" t="s">
        <v>899</v>
      </c>
      <c r="AE18" s="91">
        <v>5</v>
      </c>
      <c r="AF18" s="92">
        <v>0.2</v>
      </c>
      <c r="AG18" s="92">
        <v>0.2</v>
      </c>
      <c r="AH18" s="91">
        <v>7</v>
      </c>
      <c r="AI18" s="92">
        <v>0.14199999999999999</v>
      </c>
      <c r="AJ18" s="95">
        <v>0.14299999999999999</v>
      </c>
    </row>
    <row r="19" spans="1:36" ht="15" customHeight="1">
      <c r="A19" s="93" t="str">
        <f>IF($H$6&gt;0,IF(OR(B17=31,A17="R"),"R","H"),"")</f>
        <v/>
      </c>
      <c r="B19" s="680" t="str">
        <f>IF($H$6&gt;0,IF(B17&lt;31,B17+1,2)," ")</f>
        <v xml:space="preserve"> </v>
      </c>
      <c r="C19" s="680"/>
      <c r="D19" s="94" t="s">
        <v>66</v>
      </c>
      <c r="E19" s="654"/>
      <c r="F19" s="654"/>
      <c r="G19" s="604"/>
      <c r="H19" s="686"/>
      <c r="I19" s="688"/>
      <c r="J19" s="684"/>
      <c r="K19" s="684"/>
      <c r="L19" s="690"/>
      <c r="M19" s="660"/>
      <c r="N19" s="662"/>
      <c r="O19" s="660"/>
      <c r="P19" s="652"/>
      <c r="Q19" s="656"/>
      <c r="R19" s="635"/>
      <c r="S19" s="642"/>
      <c r="T19" s="639"/>
      <c r="U19" s="639"/>
      <c r="V19" s="641"/>
      <c r="W19" s="639"/>
      <c r="X19" s="640"/>
      <c r="Y19" s="638"/>
      <c r="Z19" s="633"/>
      <c r="AA19" s="691"/>
      <c r="AC19" s="162">
        <v>9</v>
      </c>
      <c r="AD19" s="127" t="s">
        <v>900</v>
      </c>
      <c r="AE19" s="91">
        <v>5</v>
      </c>
      <c r="AF19" s="92">
        <v>0.2</v>
      </c>
      <c r="AG19" s="92">
        <v>0.2</v>
      </c>
      <c r="AH19" s="91">
        <v>7</v>
      </c>
      <c r="AI19" s="92">
        <v>0.14199999999999999</v>
      </c>
      <c r="AJ19" s="95">
        <v>0.14299999999999999</v>
      </c>
    </row>
    <row r="20" spans="1:36" ht="15" customHeight="1">
      <c r="A20" s="612" t="s">
        <v>497</v>
      </c>
      <c r="B20" s="613"/>
      <c r="C20" s="613"/>
      <c r="D20" s="614"/>
      <c r="E20" s="653"/>
      <c r="F20" s="653"/>
      <c r="G20" s="603"/>
      <c r="H20" s="685"/>
      <c r="I20" s="687"/>
      <c r="J20" s="683"/>
      <c r="K20" s="683"/>
      <c r="L20" s="689"/>
      <c r="M20" s="659" t="str">
        <f t="shared" ref="M20:N20" si="6">M18</f>
        <v xml:space="preserve"> </v>
      </c>
      <c r="N20" s="661" t="str">
        <f t="shared" si="6"/>
        <v xml:space="preserve"> </v>
      </c>
      <c r="O20" s="659">
        <f>IF($M$6=7,12-$O$6,12)</f>
        <v>12</v>
      </c>
      <c r="P20" s="651" t="s">
        <v>809</v>
      </c>
      <c r="Q20" s="655">
        <v>12</v>
      </c>
      <c r="R20" s="634" t="str">
        <f>IF($J$6&gt;0,IF(U20&gt;0,S20,IF(U18&gt;0,U18,0))+IF($J$6=$K$6,0,IF(X20&gt;0,W20,IF(X18&gt;0,X18-1,0)))," ")</f>
        <v xml:space="preserve"> </v>
      </c>
      <c r="S20" s="642" t="e">
        <f>INT($K$6*N20*(O20/Q20))</f>
        <v>#VALUE!</v>
      </c>
      <c r="T20" s="639" t="e">
        <f t="shared" si="5"/>
        <v>#VALUE!</v>
      </c>
      <c r="U20" s="639" t="e">
        <f>$AA$6-T20</f>
        <v>#VALUE!</v>
      </c>
      <c r="V20" s="641" t="str">
        <f>B21</f>
        <v xml:space="preserve"> </v>
      </c>
      <c r="W20" s="639" t="e">
        <f>IF(AND(U18&lt;0,V20&gt;=20),ROUND(($J$6-INT($J$6*0.95)-1)/5,0),0)</f>
        <v>#VALUE!</v>
      </c>
      <c r="X20" s="640" t="e">
        <f>($J$6-INT($J$6*0.95))-SUM($W$6:W20)</f>
        <v>#VALUE!</v>
      </c>
      <c r="Y20" s="637" t="str">
        <f>IF($J$6&gt;0,SUM($R$6:R21)," ")</f>
        <v xml:space="preserve"> </v>
      </c>
      <c r="Z20" s="632" t="str">
        <f>IF($J$6&gt;0,$J$6-Y20," ")</f>
        <v xml:space="preserve"> </v>
      </c>
      <c r="AA20" s="691"/>
      <c r="AC20" s="162">
        <v>10</v>
      </c>
      <c r="AD20" s="127" t="s">
        <v>901</v>
      </c>
      <c r="AE20" s="91">
        <v>5</v>
      </c>
      <c r="AF20" s="92">
        <v>0.2</v>
      </c>
      <c r="AG20" s="92">
        <v>0.2</v>
      </c>
      <c r="AH20" s="91">
        <v>7</v>
      </c>
      <c r="AI20" s="92">
        <v>0.14199999999999999</v>
      </c>
      <c r="AJ20" s="95">
        <v>0.14299999999999999</v>
      </c>
    </row>
    <row r="21" spans="1:36" ht="15" customHeight="1">
      <c r="A21" s="93" t="str">
        <f>IF($H$6&gt;0,IF(OR(B19=31,A19="R"),"R","H"),"")</f>
        <v/>
      </c>
      <c r="B21" s="680" t="str">
        <f>IF($H$6&gt;0,IF(B19&lt;31,B19+1,2)," ")</f>
        <v xml:space="preserve"> </v>
      </c>
      <c r="C21" s="680"/>
      <c r="D21" s="94" t="s">
        <v>66</v>
      </c>
      <c r="E21" s="654"/>
      <c r="F21" s="654"/>
      <c r="G21" s="604"/>
      <c r="H21" s="686"/>
      <c r="I21" s="688"/>
      <c r="J21" s="684"/>
      <c r="K21" s="684"/>
      <c r="L21" s="690"/>
      <c r="M21" s="660"/>
      <c r="N21" s="662"/>
      <c r="O21" s="660"/>
      <c r="P21" s="652"/>
      <c r="Q21" s="656"/>
      <c r="R21" s="635"/>
      <c r="S21" s="642"/>
      <c r="T21" s="639"/>
      <c r="U21" s="639"/>
      <c r="V21" s="641"/>
      <c r="W21" s="639"/>
      <c r="X21" s="640"/>
      <c r="Y21" s="638"/>
      <c r="Z21" s="633"/>
      <c r="AA21" s="691"/>
      <c r="AC21" s="162">
        <v>11</v>
      </c>
      <c r="AD21" s="127" t="s">
        <v>902</v>
      </c>
      <c r="AE21" s="91">
        <v>5</v>
      </c>
      <c r="AF21" s="92">
        <v>0.2</v>
      </c>
      <c r="AG21" s="92">
        <v>0.2</v>
      </c>
      <c r="AH21" s="91">
        <v>7</v>
      </c>
      <c r="AI21" s="92">
        <v>0.14199999999999999</v>
      </c>
      <c r="AJ21" s="95">
        <v>0.14299999999999999</v>
      </c>
    </row>
    <row r="22" spans="1:36" ht="15" customHeight="1">
      <c r="A22" s="612" t="s">
        <v>498</v>
      </c>
      <c r="B22" s="613"/>
      <c r="C22" s="613"/>
      <c r="D22" s="614"/>
      <c r="E22" s="653"/>
      <c r="F22" s="653"/>
      <c r="G22" s="603"/>
      <c r="H22" s="685"/>
      <c r="I22" s="687"/>
      <c r="J22" s="683"/>
      <c r="K22" s="683"/>
      <c r="L22" s="689"/>
      <c r="M22" s="659" t="str">
        <f t="shared" ref="M22:N22" si="7">M20</f>
        <v xml:space="preserve"> </v>
      </c>
      <c r="N22" s="661" t="str">
        <f t="shared" si="7"/>
        <v xml:space="preserve"> </v>
      </c>
      <c r="O22" s="659">
        <f>IF($M$6=8,12-$O$6,12)</f>
        <v>12</v>
      </c>
      <c r="P22" s="651" t="s">
        <v>809</v>
      </c>
      <c r="Q22" s="655">
        <v>12</v>
      </c>
      <c r="R22" s="634" t="str">
        <f>IF($J$6&gt;0,IF(U22&gt;0,S22,IF(U20&gt;0,U20,0))+IF($J$6=$K$6,0,IF(X22&gt;0,W22,IF(X20&gt;0,X20-1,0)))," ")</f>
        <v xml:space="preserve"> </v>
      </c>
      <c r="S22" s="642" t="e">
        <f>INT($K$6*N22*(O22/Q22))</f>
        <v>#VALUE!</v>
      </c>
      <c r="T22" s="639" t="e">
        <f t="shared" si="5"/>
        <v>#VALUE!</v>
      </c>
      <c r="U22" s="639" t="e">
        <f>$AA$6-T22</f>
        <v>#VALUE!</v>
      </c>
      <c r="V22" s="641" t="str">
        <f>B23</f>
        <v xml:space="preserve"> </v>
      </c>
      <c r="W22" s="639" t="e">
        <f>IF(AND(U20&lt;0,V22&gt;=20),ROUND(($J$6-INT($J$6*0.95)-1)/5,0),0)</f>
        <v>#VALUE!</v>
      </c>
      <c r="X22" s="640" t="e">
        <f>($J$6-INT($J$6*0.95))-SUM($W$6:W22)</f>
        <v>#VALUE!</v>
      </c>
      <c r="Y22" s="637" t="str">
        <f>IF($J$6&gt;0,SUM($R$6:R23)," ")</f>
        <v xml:space="preserve"> </v>
      </c>
      <c r="Z22" s="632" t="str">
        <f>IF($J$6&gt;0,$J$6-Y22," ")</f>
        <v xml:space="preserve"> </v>
      </c>
      <c r="AA22" s="691"/>
      <c r="AC22" s="162">
        <v>12</v>
      </c>
      <c r="AD22" s="111" t="s">
        <v>796</v>
      </c>
      <c r="AE22" s="91">
        <v>5</v>
      </c>
      <c r="AF22" s="92">
        <v>0.2</v>
      </c>
      <c r="AG22" s="92">
        <v>0.2</v>
      </c>
      <c r="AH22" s="91">
        <v>7</v>
      </c>
      <c r="AI22" s="92">
        <v>0.14199999999999999</v>
      </c>
      <c r="AJ22" s="95">
        <v>0.14299999999999999</v>
      </c>
    </row>
    <row r="23" spans="1:36" ht="15" customHeight="1">
      <c r="A23" s="93" t="str">
        <f>IF($H$6&gt;0,IF(OR(B21=31,A21="R"),"R","H"),"")</f>
        <v/>
      </c>
      <c r="B23" s="680" t="str">
        <f>IF($H$6&gt;0,IF(B21&lt;31,B21+1,2)," ")</f>
        <v xml:space="preserve"> </v>
      </c>
      <c r="C23" s="680"/>
      <c r="D23" s="94" t="s">
        <v>66</v>
      </c>
      <c r="E23" s="654"/>
      <c r="F23" s="654"/>
      <c r="G23" s="604"/>
      <c r="H23" s="686"/>
      <c r="I23" s="688"/>
      <c r="J23" s="684"/>
      <c r="K23" s="684"/>
      <c r="L23" s="690"/>
      <c r="M23" s="660"/>
      <c r="N23" s="662"/>
      <c r="O23" s="660"/>
      <c r="P23" s="652"/>
      <c r="Q23" s="656"/>
      <c r="R23" s="635"/>
      <c r="S23" s="642"/>
      <c r="T23" s="639"/>
      <c r="U23" s="639"/>
      <c r="V23" s="641"/>
      <c r="W23" s="639"/>
      <c r="X23" s="640"/>
      <c r="Y23" s="638"/>
      <c r="Z23" s="633"/>
      <c r="AA23" s="691"/>
      <c r="AC23" s="162">
        <v>13</v>
      </c>
      <c r="AD23" s="127" t="s">
        <v>903</v>
      </c>
      <c r="AE23" s="91">
        <v>5</v>
      </c>
      <c r="AF23" s="92">
        <v>0.2</v>
      </c>
      <c r="AG23" s="92">
        <v>0.2</v>
      </c>
      <c r="AH23" s="91">
        <v>7</v>
      </c>
      <c r="AI23" s="92">
        <v>0.14199999999999999</v>
      </c>
      <c r="AJ23" s="95">
        <v>0.14299999999999999</v>
      </c>
    </row>
    <row r="24" spans="1:36" ht="15" customHeight="1">
      <c r="A24" s="612" t="s">
        <v>499</v>
      </c>
      <c r="B24" s="613"/>
      <c r="C24" s="613"/>
      <c r="D24" s="614"/>
      <c r="E24" s="653"/>
      <c r="F24" s="653"/>
      <c r="G24" s="603"/>
      <c r="H24" s="685"/>
      <c r="I24" s="687"/>
      <c r="J24" s="683"/>
      <c r="K24" s="683"/>
      <c r="L24" s="689"/>
      <c r="M24" s="659" t="str">
        <f t="shared" ref="M24:N24" si="8">M22</f>
        <v xml:space="preserve"> </v>
      </c>
      <c r="N24" s="661" t="str">
        <f t="shared" si="8"/>
        <v xml:space="preserve"> </v>
      </c>
      <c r="O24" s="659">
        <f>IF($M$6=9,12-$O$6,12)</f>
        <v>12</v>
      </c>
      <c r="P24" s="651" t="s">
        <v>809</v>
      </c>
      <c r="Q24" s="655">
        <v>12</v>
      </c>
      <c r="R24" s="634" t="str">
        <f>IF($J$6&gt;0,IF(U24&gt;0,S24,IF(U22&gt;0,U22,0))+IF($J$6=$K$6,0,IF(X24&gt;0,W24,IF(X22&gt;0,X22-1,0)))," ")</f>
        <v xml:space="preserve"> </v>
      </c>
      <c r="S24" s="642" t="e">
        <f>INT($K$6*N24*(O24/Q24))</f>
        <v>#VALUE!</v>
      </c>
      <c r="T24" s="639" t="e">
        <f t="shared" si="5"/>
        <v>#VALUE!</v>
      </c>
      <c r="U24" s="639" t="e">
        <f>$AA$6-T24</f>
        <v>#VALUE!</v>
      </c>
      <c r="V24" s="641" t="str">
        <f>B25</f>
        <v xml:space="preserve"> </v>
      </c>
      <c r="W24" s="639" t="e">
        <f>IF(AND(U22&lt;0,V24&gt;=20),ROUND(($J$6-INT($J$6*0.95)-1)/5,0),0)</f>
        <v>#VALUE!</v>
      </c>
      <c r="X24" s="640" t="e">
        <f>($J$6-INT($J$6*0.95))-SUM($W$6:W24)</f>
        <v>#VALUE!</v>
      </c>
      <c r="Y24" s="637" t="str">
        <f>IF($J$6&gt;0,SUM($R$6:R25)," ")</f>
        <v xml:space="preserve"> </v>
      </c>
      <c r="Z24" s="632" t="str">
        <f>IF($J$6&gt;0,$J$6-Y24," ")</f>
        <v xml:space="preserve"> </v>
      </c>
      <c r="AA24" s="691"/>
      <c r="AC24" s="162">
        <v>14</v>
      </c>
      <c r="AD24" s="111" t="s">
        <v>868</v>
      </c>
      <c r="AE24" s="112">
        <v>5</v>
      </c>
      <c r="AF24" s="113">
        <v>0.2</v>
      </c>
      <c r="AG24" s="113">
        <v>0.2</v>
      </c>
      <c r="AH24" s="112">
        <v>7</v>
      </c>
      <c r="AI24" s="113">
        <v>0.14199999999999999</v>
      </c>
      <c r="AJ24" s="114">
        <v>0.14299999999999999</v>
      </c>
    </row>
    <row r="25" spans="1:36" ht="15" customHeight="1">
      <c r="A25" s="93" t="str">
        <f>IF($H$6&gt;0,IF(OR(B23=31,A23="R"),"R","H"),"")</f>
        <v/>
      </c>
      <c r="B25" s="680" t="str">
        <f>IF($H$6&gt;0,IF(B23&lt;31,B23+1,2)," ")</f>
        <v xml:space="preserve"> </v>
      </c>
      <c r="C25" s="680"/>
      <c r="D25" s="94" t="s">
        <v>66</v>
      </c>
      <c r="E25" s="654"/>
      <c r="F25" s="654"/>
      <c r="G25" s="604"/>
      <c r="H25" s="686"/>
      <c r="I25" s="688"/>
      <c r="J25" s="684"/>
      <c r="K25" s="684"/>
      <c r="L25" s="690"/>
      <c r="M25" s="660"/>
      <c r="N25" s="662"/>
      <c r="O25" s="660"/>
      <c r="P25" s="652"/>
      <c r="Q25" s="656"/>
      <c r="R25" s="635"/>
      <c r="S25" s="642"/>
      <c r="T25" s="639"/>
      <c r="U25" s="639"/>
      <c r="V25" s="641"/>
      <c r="W25" s="639"/>
      <c r="X25" s="640"/>
      <c r="Y25" s="638"/>
      <c r="Z25" s="633"/>
      <c r="AA25" s="691"/>
      <c r="AC25" s="162">
        <v>15</v>
      </c>
      <c r="AD25" s="127" t="s">
        <v>904</v>
      </c>
      <c r="AE25" s="91">
        <v>5</v>
      </c>
      <c r="AF25" s="92">
        <v>0.2</v>
      </c>
      <c r="AG25" s="92">
        <v>0.2</v>
      </c>
      <c r="AH25" s="91">
        <v>7</v>
      </c>
      <c r="AI25" s="92">
        <v>0.14199999999999999</v>
      </c>
      <c r="AJ25" s="95">
        <v>0.14299999999999999</v>
      </c>
    </row>
    <row r="26" spans="1:36" ht="15" customHeight="1">
      <c r="A26" s="612" t="s">
        <v>500</v>
      </c>
      <c r="B26" s="613"/>
      <c r="C26" s="613"/>
      <c r="D26" s="614"/>
      <c r="E26" s="653"/>
      <c r="F26" s="653"/>
      <c r="G26" s="603"/>
      <c r="H26" s="685"/>
      <c r="I26" s="687"/>
      <c r="J26" s="683"/>
      <c r="K26" s="683"/>
      <c r="L26" s="689"/>
      <c r="M26" s="659" t="str">
        <f t="shared" ref="M26:N26" si="9">M24</f>
        <v xml:space="preserve"> </v>
      </c>
      <c r="N26" s="661" t="str">
        <f t="shared" si="9"/>
        <v xml:space="preserve"> </v>
      </c>
      <c r="O26" s="659">
        <f>IF($M$6=10,12-$O$6,12)</f>
        <v>12</v>
      </c>
      <c r="P26" s="651" t="s">
        <v>809</v>
      </c>
      <c r="Q26" s="655">
        <v>12</v>
      </c>
      <c r="R26" s="634" t="str">
        <f>IF($J$6&gt;0,IF(U26&gt;0,S26,IF(U24&gt;0,U24,0))+IF($J$6=$K$6,0,IF(X26&gt;0,W26,IF(X24&gt;0,X24-1,0)))," ")</f>
        <v xml:space="preserve"> </v>
      </c>
      <c r="S26" s="642" t="e">
        <f>INT($K$6*N26*(O26/Q26))</f>
        <v>#VALUE!</v>
      </c>
      <c r="T26" s="639" t="e">
        <f t="shared" si="5"/>
        <v>#VALUE!</v>
      </c>
      <c r="U26" s="639" t="e">
        <f>$AA$6-T26</f>
        <v>#VALUE!</v>
      </c>
      <c r="V26" s="641" t="str">
        <f>B27</f>
        <v xml:space="preserve"> </v>
      </c>
      <c r="W26" s="639" t="e">
        <f>IF(AND(U24&lt;0,V26&gt;=20),ROUND(($J$6-INT($J$6*0.95)-1)/5,0),0)</f>
        <v>#VALUE!</v>
      </c>
      <c r="X26" s="640" t="e">
        <f>($J$6-INT($J$6*0.95))-SUM($W$6:W26)</f>
        <v>#VALUE!</v>
      </c>
      <c r="Y26" s="637" t="str">
        <f>IF($J$6&gt;0,SUM($R$6:R27)," ")</f>
        <v xml:space="preserve"> </v>
      </c>
      <c r="Z26" s="632" t="str">
        <f>IF($J$6&gt;0,$J$6-Y26," ")</f>
        <v xml:space="preserve"> </v>
      </c>
      <c r="AA26" s="691"/>
      <c r="AC26" s="162">
        <v>16</v>
      </c>
      <c r="AD26" s="127" t="s">
        <v>905</v>
      </c>
      <c r="AE26" s="91">
        <v>5</v>
      </c>
      <c r="AF26" s="92">
        <v>0.2</v>
      </c>
      <c r="AG26" s="92">
        <v>0.2</v>
      </c>
      <c r="AH26" s="91">
        <v>7</v>
      </c>
      <c r="AI26" s="92">
        <v>0.14199999999999999</v>
      </c>
      <c r="AJ26" s="95">
        <v>0.14299999999999999</v>
      </c>
    </row>
    <row r="27" spans="1:36" ht="15" customHeight="1">
      <c r="A27" s="93" t="str">
        <f>IF($H$6&gt;0,IF(OR(B25=31,A25="R"),"R","H"),"")</f>
        <v/>
      </c>
      <c r="B27" s="680" t="str">
        <f>IF($H$6&gt;0,IF(B25&lt;31,B25+1,2)," ")</f>
        <v xml:space="preserve"> </v>
      </c>
      <c r="C27" s="680"/>
      <c r="D27" s="94" t="s">
        <v>66</v>
      </c>
      <c r="E27" s="654"/>
      <c r="F27" s="654"/>
      <c r="G27" s="604"/>
      <c r="H27" s="686"/>
      <c r="I27" s="688"/>
      <c r="J27" s="684"/>
      <c r="K27" s="684"/>
      <c r="L27" s="690"/>
      <c r="M27" s="660"/>
      <c r="N27" s="662"/>
      <c r="O27" s="660"/>
      <c r="P27" s="652"/>
      <c r="Q27" s="656"/>
      <c r="R27" s="635"/>
      <c r="S27" s="642"/>
      <c r="T27" s="639"/>
      <c r="U27" s="639"/>
      <c r="V27" s="641"/>
      <c r="W27" s="639"/>
      <c r="X27" s="640"/>
      <c r="Y27" s="638"/>
      <c r="Z27" s="633"/>
      <c r="AA27" s="691"/>
      <c r="AC27" s="162">
        <v>17</v>
      </c>
      <c r="AD27" s="111" t="s">
        <v>60</v>
      </c>
      <c r="AE27" s="91">
        <v>5</v>
      </c>
      <c r="AF27" s="92">
        <v>0.2</v>
      </c>
      <c r="AG27" s="92">
        <v>0.2</v>
      </c>
      <c r="AH27" s="91">
        <v>7</v>
      </c>
      <c r="AI27" s="92">
        <v>0.14199999999999999</v>
      </c>
      <c r="AJ27" s="95">
        <v>0.14299999999999999</v>
      </c>
    </row>
    <row r="28" spans="1:36" ht="15" customHeight="1">
      <c r="A28" s="612" t="s">
        <v>802</v>
      </c>
      <c r="B28" s="613"/>
      <c r="C28" s="613"/>
      <c r="D28" s="614"/>
      <c r="E28" s="653"/>
      <c r="F28" s="653"/>
      <c r="G28" s="603"/>
      <c r="H28" s="685"/>
      <c r="I28" s="687"/>
      <c r="J28" s="683"/>
      <c r="K28" s="683"/>
      <c r="L28" s="689"/>
      <c r="M28" s="659" t="str">
        <f t="shared" ref="M28:N28" si="10">M26</f>
        <v xml:space="preserve"> </v>
      </c>
      <c r="N28" s="661" t="str">
        <f t="shared" si="10"/>
        <v xml:space="preserve"> </v>
      </c>
      <c r="O28" s="659">
        <f>IF($M$6=11,12-$O$6,12)</f>
        <v>12</v>
      </c>
      <c r="P28" s="651" t="s">
        <v>809</v>
      </c>
      <c r="Q28" s="655">
        <v>12</v>
      </c>
      <c r="R28" s="634" t="str">
        <f>IF($J$6&gt;0,IF(U28&gt;0,S28,IF(U26&gt;0,U26,0))+IF($J$6=$K$6,0,IF(X28&gt;0,W28,IF(X26&gt;0,X26-1,0)))," ")</f>
        <v xml:space="preserve"> </v>
      </c>
      <c r="S28" s="642" t="e">
        <f>INT($K$6*N28*(O28/Q28))</f>
        <v>#VALUE!</v>
      </c>
      <c r="T28" s="639" t="e">
        <f t="shared" si="5"/>
        <v>#VALUE!</v>
      </c>
      <c r="U28" s="639" t="e">
        <f>$AA$6-T28</f>
        <v>#VALUE!</v>
      </c>
      <c r="V28" s="641" t="str">
        <f>B29</f>
        <v xml:space="preserve"> </v>
      </c>
      <c r="W28" s="639" t="e">
        <f>IF(AND(U26&lt;0,V28&gt;=20),ROUND(($J$6-INT($J$6*0.95)-1)/5,0),0)</f>
        <v>#VALUE!</v>
      </c>
      <c r="X28" s="640" t="e">
        <f>($J$6-INT($J$6*0.95))-SUM($W$6:W28)</f>
        <v>#VALUE!</v>
      </c>
      <c r="Y28" s="637" t="str">
        <f>IF($J$6&gt;0,SUM($R$6:R29)," ")</f>
        <v xml:space="preserve"> </v>
      </c>
      <c r="Z28" s="632" t="str">
        <f>IF($J$6&gt;0,$J$6-Y28," ")</f>
        <v xml:space="preserve"> </v>
      </c>
      <c r="AA28" s="691"/>
      <c r="AC28" s="162">
        <v>18</v>
      </c>
      <c r="AD28" s="111" t="s">
        <v>797</v>
      </c>
      <c r="AE28" s="91">
        <v>5</v>
      </c>
      <c r="AF28" s="92">
        <v>0.2</v>
      </c>
      <c r="AG28" s="92">
        <v>0.2</v>
      </c>
      <c r="AH28" s="91">
        <v>7</v>
      </c>
      <c r="AI28" s="92">
        <v>0.14199999999999999</v>
      </c>
      <c r="AJ28" s="95">
        <v>0.14299999999999999</v>
      </c>
    </row>
    <row r="29" spans="1:36" ht="15" customHeight="1">
      <c r="A29" s="93" t="str">
        <f>IF($H$6&gt;0,IF(OR(B27=31,A27="R"),"R","H"),"")</f>
        <v/>
      </c>
      <c r="B29" s="680" t="str">
        <f>IF($H$6&gt;0,IF(B27&lt;31,B27+1,2)," ")</f>
        <v xml:space="preserve"> </v>
      </c>
      <c r="C29" s="680"/>
      <c r="D29" s="94" t="s">
        <v>66</v>
      </c>
      <c r="E29" s="654"/>
      <c r="F29" s="654"/>
      <c r="G29" s="604"/>
      <c r="H29" s="686"/>
      <c r="I29" s="688"/>
      <c r="J29" s="684"/>
      <c r="K29" s="684"/>
      <c r="L29" s="690"/>
      <c r="M29" s="660"/>
      <c r="N29" s="662"/>
      <c r="O29" s="660"/>
      <c r="P29" s="652"/>
      <c r="Q29" s="656"/>
      <c r="R29" s="635"/>
      <c r="S29" s="642"/>
      <c r="T29" s="639"/>
      <c r="U29" s="639"/>
      <c r="V29" s="641"/>
      <c r="W29" s="639"/>
      <c r="X29" s="640"/>
      <c r="Y29" s="638"/>
      <c r="Z29" s="633"/>
      <c r="AA29" s="691"/>
      <c r="AC29" s="162">
        <v>19</v>
      </c>
      <c r="AD29" s="111" t="s">
        <v>798</v>
      </c>
      <c r="AE29" s="91">
        <v>8</v>
      </c>
      <c r="AF29" s="92">
        <v>0.125</v>
      </c>
      <c r="AG29" s="92">
        <v>0.125</v>
      </c>
      <c r="AH29" s="91">
        <v>7</v>
      </c>
      <c r="AI29" s="92">
        <v>0.14199999999999999</v>
      </c>
      <c r="AJ29" s="95">
        <v>0.14299999999999999</v>
      </c>
    </row>
    <row r="30" spans="1:36" ht="15" customHeight="1">
      <c r="A30" s="612" t="s">
        <v>803</v>
      </c>
      <c r="B30" s="613"/>
      <c r="C30" s="613"/>
      <c r="D30" s="614"/>
      <c r="E30" s="653"/>
      <c r="F30" s="653"/>
      <c r="G30" s="603"/>
      <c r="H30" s="685"/>
      <c r="I30" s="687"/>
      <c r="J30" s="683"/>
      <c r="K30" s="683"/>
      <c r="L30" s="689"/>
      <c r="M30" s="659" t="str">
        <f t="shared" ref="M30:N30" si="11">M28</f>
        <v xml:space="preserve"> </v>
      </c>
      <c r="N30" s="661" t="str">
        <f t="shared" si="11"/>
        <v xml:space="preserve"> </v>
      </c>
      <c r="O30" s="659">
        <f>IF($M$6=12,12-$O$6,12)</f>
        <v>12</v>
      </c>
      <c r="P30" s="651" t="s">
        <v>809</v>
      </c>
      <c r="Q30" s="655">
        <v>12</v>
      </c>
      <c r="R30" s="634" t="str">
        <f>IF($J$6&gt;0,IF(U30&gt;0,S30,IF(U28&gt;0,U28,0))+IF($J$6=$K$6,0,IF(X30&gt;0,W30,IF(X28&gt;0,X28-1,0)))," ")</f>
        <v xml:space="preserve"> </v>
      </c>
      <c r="S30" s="642" t="e">
        <f>INT($K$6*N30*(O30/Q30))</f>
        <v>#VALUE!</v>
      </c>
      <c r="T30" s="639" t="e">
        <f t="shared" si="5"/>
        <v>#VALUE!</v>
      </c>
      <c r="U30" s="639" t="e">
        <f>$AA$6-T30</f>
        <v>#VALUE!</v>
      </c>
      <c r="V30" s="641" t="str">
        <f>B31</f>
        <v xml:space="preserve"> </v>
      </c>
      <c r="W30" s="639" t="e">
        <f>IF(AND(U28&lt;0,V30&gt;=20),ROUND(($J$6-INT($J$6*0.95)-1)/5,0),0)</f>
        <v>#VALUE!</v>
      </c>
      <c r="X30" s="640" t="e">
        <f>($J$6-INT($J$6*0.95))-SUM($W$6:W30)</f>
        <v>#VALUE!</v>
      </c>
      <c r="Y30" s="637" t="str">
        <f>IF($J$6&gt;0,SUM($R$6:R31)," ")</f>
        <v xml:space="preserve"> </v>
      </c>
      <c r="Z30" s="632" t="str">
        <f>IF($J$6&gt;0,$J$6-Y30," ")</f>
        <v xml:space="preserve"> </v>
      </c>
      <c r="AA30" s="691"/>
      <c r="AC30" s="162">
        <v>20</v>
      </c>
      <c r="AD30" s="111" t="s">
        <v>799</v>
      </c>
      <c r="AE30" s="91">
        <v>8</v>
      </c>
      <c r="AF30" s="92">
        <v>0.125</v>
      </c>
      <c r="AG30" s="92">
        <v>0.125</v>
      </c>
      <c r="AH30" s="91">
        <v>7</v>
      </c>
      <c r="AI30" s="92">
        <v>0.14199999999999999</v>
      </c>
      <c r="AJ30" s="95">
        <v>0.14299999999999999</v>
      </c>
    </row>
    <row r="31" spans="1:36" ht="15" customHeight="1">
      <c r="A31" s="93" t="str">
        <f>IF($H$6&gt;0,IF(OR(B29=31,A29="R"),"R","H"),"")</f>
        <v/>
      </c>
      <c r="B31" s="680" t="str">
        <f>IF($H$6&gt;0,IF(B29&lt;31,B29+1,2)," ")</f>
        <v xml:space="preserve"> </v>
      </c>
      <c r="C31" s="680"/>
      <c r="D31" s="94" t="s">
        <v>66</v>
      </c>
      <c r="E31" s="654"/>
      <c r="F31" s="654"/>
      <c r="G31" s="604"/>
      <c r="H31" s="686"/>
      <c r="I31" s="688"/>
      <c r="J31" s="684"/>
      <c r="K31" s="684"/>
      <c r="L31" s="690"/>
      <c r="M31" s="660"/>
      <c r="N31" s="662"/>
      <c r="O31" s="660"/>
      <c r="P31" s="652"/>
      <c r="Q31" s="656"/>
      <c r="R31" s="635"/>
      <c r="S31" s="642"/>
      <c r="T31" s="639"/>
      <c r="U31" s="639"/>
      <c r="V31" s="641"/>
      <c r="W31" s="639"/>
      <c r="X31" s="640"/>
      <c r="Y31" s="638"/>
      <c r="Z31" s="633"/>
      <c r="AA31" s="691"/>
      <c r="AC31" s="162">
        <v>21</v>
      </c>
      <c r="AD31" s="111" t="s">
        <v>61</v>
      </c>
      <c r="AE31" s="91">
        <v>8</v>
      </c>
      <c r="AF31" s="92">
        <v>0.125</v>
      </c>
      <c r="AG31" s="92">
        <v>0.125</v>
      </c>
      <c r="AH31" s="91">
        <v>7</v>
      </c>
      <c r="AI31" s="92">
        <v>0.14199999999999999</v>
      </c>
      <c r="AJ31" s="95">
        <v>0.14299999999999999</v>
      </c>
    </row>
    <row r="32" spans="1:36" ht="15" customHeight="1">
      <c r="A32" s="612" t="s">
        <v>804</v>
      </c>
      <c r="B32" s="613"/>
      <c r="C32" s="613"/>
      <c r="D32" s="614"/>
      <c r="E32" s="653"/>
      <c r="F32" s="653"/>
      <c r="G32" s="603"/>
      <c r="H32" s="685"/>
      <c r="I32" s="687"/>
      <c r="J32" s="683"/>
      <c r="K32" s="683"/>
      <c r="L32" s="689"/>
      <c r="M32" s="659" t="str">
        <f t="shared" ref="M32:N32" si="12">M30</f>
        <v xml:space="preserve"> </v>
      </c>
      <c r="N32" s="661" t="str">
        <f t="shared" si="12"/>
        <v xml:space="preserve"> </v>
      </c>
      <c r="O32" s="659">
        <f>IF($M$6=13,12-$O$6,12)</f>
        <v>12</v>
      </c>
      <c r="P32" s="651" t="s">
        <v>809</v>
      </c>
      <c r="Q32" s="655">
        <v>12</v>
      </c>
      <c r="R32" s="634" t="str">
        <f>IF($J$6&gt;0,IF(U32&gt;0,S32,IF(U30&gt;0,U30,0))+IF($J$6=$K$6,0,IF(X32&gt;0,W32,IF(X30&gt;0,X30-1,0)))," ")</f>
        <v xml:space="preserve"> </v>
      </c>
      <c r="S32" s="642" t="e">
        <f>INT($K$6*N32*(O32/Q32))</f>
        <v>#VALUE!</v>
      </c>
      <c r="T32" s="639" t="e">
        <f t="shared" si="5"/>
        <v>#VALUE!</v>
      </c>
      <c r="U32" s="639" t="e">
        <f>$AA$6-T32</f>
        <v>#VALUE!</v>
      </c>
      <c r="V32" s="641" t="str">
        <f>B33</f>
        <v xml:space="preserve"> </v>
      </c>
      <c r="W32" s="639" t="e">
        <f>IF(AND(U30&lt;0,V32&gt;=20),ROUND(($J$6-INT($J$6*0.95)-1)/5,0),0)</f>
        <v>#VALUE!</v>
      </c>
      <c r="X32" s="640" t="e">
        <f>($J$6-INT($J$6*0.95))-SUM($W$6:W32)</f>
        <v>#VALUE!</v>
      </c>
      <c r="Y32" s="637" t="str">
        <f>IF($J$6&gt;0,SUM($R$6:R33)," ")</f>
        <v xml:space="preserve"> </v>
      </c>
      <c r="Z32" s="632" t="str">
        <f>IF($J$6&gt;0,$J$6-Y32," ")</f>
        <v xml:space="preserve"> </v>
      </c>
      <c r="AA32" s="691"/>
      <c r="AC32" s="162">
        <v>22</v>
      </c>
      <c r="AD32" s="127" t="s">
        <v>906</v>
      </c>
      <c r="AE32" s="91">
        <v>5</v>
      </c>
      <c r="AF32" s="92">
        <v>0.2</v>
      </c>
      <c r="AG32" s="92">
        <v>0.2</v>
      </c>
      <c r="AH32" s="91">
        <v>7</v>
      </c>
      <c r="AI32" s="92">
        <v>0.14199999999999999</v>
      </c>
      <c r="AJ32" s="95">
        <v>0.14299999999999999</v>
      </c>
    </row>
    <row r="33" spans="1:36" ht="15" customHeight="1">
      <c r="A33" s="93" t="str">
        <f>IF($H$6&gt;0,IF(OR(B31=31,A31="R"),"R","H"),"")</f>
        <v/>
      </c>
      <c r="B33" s="680" t="str">
        <f>IF($H$6&gt;0,IF(B31&lt;31,B31+1,2)," ")</f>
        <v xml:space="preserve"> </v>
      </c>
      <c r="C33" s="680"/>
      <c r="D33" s="94" t="s">
        <v>66</v>
      </c>
      <c r="E33" s="654"/>
      <c r="F33" s="654"/>
      <c r="G33" s="604"/>
      <c r="H33" s="686"/>
      <c r="I33" s="688"/>
      <c r="J33" s="684"/>
      <c r="K33" s="684"/>
      <c r="L33" s="690"/>
      <c r="M33" s="660"/>
      <c r="N33" s="662"/>
      <c r="O33" s="660"/>
      <c r="P33" s="652"/>
      <c r="Q33" s="656"/>
      <c r="R33" s="635"/>
      <c r="S33" s="642"/>
      <c r="T33" s="639"/>
      <c r="U33" s="639"/>
      <c r="V33" s="641"/>
      <c r="W33" s="639"/>
      <c r="X33" s="640"/>
      <c r="Y33" s="638"/>
      <c r="Z33" s="633"/>
      <c r="AA33" s="691"/>
      <c r="AC33" s="162">
        <v>23</v>
      </c>
      <c r="AD33" s="127" t="s">
        <v>907</v>
      </c>
      <c r="AE33" s="91">
        <v>5</v>
      </c>
      <c r="AF33" s="92">
        <v>0.2</v>
      </c>
      <c r="AG33" s="92">
        <v>0.2</v>
      </c>
      <c r="AH33" s="91">
        <v>7</v>
      </c>
      <c r="AI33" s="92">
        <v>0.14199999999999999</v>
      </c>
      <c r="AJ33" s="95">
        <v>0.14299999999999999</v>
      </c>
    </row>
    <row r="34" spans="1:36" ht="15" customHeight="1">
      <c r="A34" s="612" t="s">
        <v>805</v>
      </c>
      <c r="B34" s="613"/>
      <c r="C34" s="613"/>
      <c r="D34" s="614"/>
      <c r="E34" s="653"/>
      <c r="F34" s="653"/>
      <c r="G34" s="603"/>
      <c r="H34" s="685"/>
      <c r="I34" s="687"/>
      <c r="J34" s="683"/>
      <c r="K34" s="683"/>
      <c r="L34" s="689"/>
      <c r="M34" s="659" t="str">
        <f t="shared" ref="M34:N34" si="13">M32</f>
        <v xml:space="preserve"> </v>
      </c>
      <c r="N34" s="661" t="str">
        <f t="shared" si="13"/>
        <v xml:space="preserve"> </v>
      </c>
      <c r="O34" s="659">
        <f>IF($M$6=14,12-$O$6,12)</f>
        <v>12</v>
      </c>
      <c r="P34" s="651" t="s">
        <v>809</v>
      </c>
      <c r="Q34" s="655">
        <v>12</v>
      </c>
      <c r="R34" s="634" t="str">
        <f>IF($J$6&gt;0,IF(U34&gt;0,S34,IF(U32&gt;0,U32,0))+IF($J$6=$K$6,0,IF(X34&gt;0,W34,IF(X32&gt;0,X32-1,0)))," ")</f>
        <v xml:space="preserve"> </v>
      </c>
      <c r="S34" s="642" t="e">
        <f>INT($K$6*N34*(O34/Q34))</f>
        <v>#VALUE!</v>
      </c>
      <c r="T34" s="639" t="e">
        <f t="shared" si="5"/>
        <v>#VALUE!</v>
      </c>
      <c r="U34" s="639" t="e">
        <f>$AA$6-T34</f>
        <v>#VALUE!</v>
      </c>
      <c r="V34" s="641" t="str">
        <f>B35</f>
        <v xml:space="preserve"> </v>
      </c>
      <c r="W34" s="639" t="e">
        <f>IF(AND(U32&lt;0,V34&gt;=20),ROUND(($J$6-INT($J$6*0.95)-1)/5,0),0)</f>
        <v>#VALUE!</v>
      </c>
      <c r="X34" s="640" t="e">
        <f>($J$6-INT($J$6*0.95))-SUM($W$6:W34)</f>
        <v>#VALUE!</v>
      </c>
      <c r="Y34" s="637" t="str">
        <f>IF($J$6&gt;0,SUM($R$6:R35)," ")</f>
        <v xml:space="preserve"> </v>
      </c>
      <c r="Z34" s="632" t="str">
        <f>IF($J$6&gt;0,$J$6-Y34," ")</f>
        <v xml:space="preserve"> </v>
      </c>
      <c r="AA34" s="691"/>
      <c r="AC34" s="162">
        <v>24</v>
      </c>
      <c r="AD34" s="127" t="s">
        <v>908</v>
      </c>
      <c r="AE34" s="91">
        <v>5</v>
      </c>
      <c r="AF34" s="92">
        <v>0.2</v>
      </c>
      <c r="AG34" s="92">
        <v>0.2</v>
      </c>
      <c r="AH34" s="91">
        <v>7</v>
      </c>
      <c r="AI34" s="92">
        <v>0.14199999999999999</v>
      </c>
      <c r="AJ34" s="95">
        <v>0.14299999999999999</v>
      </c>
    </row>
    <row r="35" spans="1:36" ht="15" customHeight="1">
      <c r="A35" s="93" t="str">
        <f>IF($H$6&gt;0,IF(OR(B33=31,A33="R"),"R","H"),"")</f>
        <v/>
      </c>
      <c r="B35" s="680" t="str">
        <f>IF($H$6&gt;0,IF(B33&lt;31,B33+1,2)," ")</f>
        <v xml:space="preserve"> </v>
      </c>
      <c r="C35" s="680"/>
      <c r="D35" s="94" t="s">
        <v>66</v>
      </c>
      <c r="E35" s="654"/>
      <c r="F35" s="654"/>
      <c r="G35" s="604"/>
      <c r="H35" s="686"/>
      <c r="I35" s="688"/>
      <c r="J35" s="684"/>
      <c r="K35" s="684"/>
      <c r="L35" s="690"/>
      <c r="M35" s="660"/>
      <c r="N35" s="662"/>
      <c r="O35" s="660"/>
      <c r="P35" s="652"/>
      <c r="Q35" s="656"/>
      <c r="R35" s="635"/>
      <c r="S35" s="642"/>
      <c r="T35" s="639"/>
      <c r="U35" s="639"/>
      <c r="V35" s="641"/>
      <c r="W35" s="639"/>
      <c r="X35" s="640"/>
      <c r="Y35" s="638"/>
      <c r="Z35" s="633"/>
      <c r="AA35" s="691"/>
      <c r="AC35" s="162">
        <v>25</v>
      </c>
      <c r="AD35" s="127" t="s">
        <v>909</v>
      </c>
      <c r="AE35" s="91">
        <v>5</v>
      </c>
      <c r="AF35" s="92">
        <v>0.2</v>
      </c>
      <c r="AG35" s="92">
        <v>0.2</v>
      </c>
      <c r="AH35" s="91">
        <v>7</v>
      </c>
      <c r="AI35" s="92">
        <v>0.14199999999999999</v>
      </c>
      <c r="AJ35" s="95">
        <v>0.14299999999999999</v>
      </c>
    </row>
    <row r="36" spans="1:36" ht="15" customHeight="1">
      <c r="A36" s="612" t="s">
        <v>806</v>
      </c>
      <c r="B36" s="613"/>
      <c r="C36" s="613"/>
      <c r="D36" s="614"/>
      <c r="E36" s="653"/>
      <c r="F36" s="653"/>
      <c r="G36" s="603"/>
      <c r="H36" s="685"/>
      <c r="I36" s="687"/>
      <c r="J36" s="683"/>
      <c r="K36" s="683"/>
      <c r="L36" s="689"/>
      <c r="M36" s="659" t="str">
        <f t="shared" ref="M36:N36" si="14">M34</f>
        <v xml:space="preserve"> </v>
      </c>
      <c r="N36" s="661" t="str">
        <f t="shared" si="14"/>
        <v xml:space="preserve"> </v>
      </c>
      <c r="O36" s="659">
        <f>IF($M$6=15,12-$O$6,12)</f>
        <v>12</v>
      </c>
      <c r="P36" s="651" t="s">
        <v>809</v>
      </c>
      <c r="Q36" s="655">
        <v>12</v>
      </c>
      <c r="R36" s="634" t="str">
        <f>IF($J$6&gt;0,IF(U36&gt;0,S36,IF(U34&gt;0,U34,0))+IF($J$6=$K$6,0,IF(X36&gt;0,W36,IF(X34&gt;0,X34-1,0)))," ")</f>
        <v xml:space="preserve"> </v>
      </c>
      <c r="S36" s="642" t="e">
        <f>INT($K$6*N36*(O36/Q36))</f>
        <v>#VALUE!</v>
      </c>
      <c r="T36" s="639" t="e">
        <f t="shared" si="5"/>
        <v>#VALUE!</v>
      </c>
      <c r="U36" s="639" t="e">
        <f>$AA$6-T36</f>
        <v>#VALUE!</v>
      </c>
      <c r="V36" s="641" t="str">
        <f>B37</f>
        <v xml:space="preserve"> </v>
      </c>
      <c r="W36" s="639" t="e">
        <f>IF(AND(U34&lt;0,V36&gt;=20),ROUND(($J$6-INT($J$6*0.95)-1)/5,0),0)</f>
        <v>#VALUE!</v>
      </c>
      <c r="X36" s="640" t="e">
        <f>($J$6-INT($J$6*0.95))-SUM($W$6:W36)</f>
        <v>#VALUE!</v>
      </c>
      <c r="Y36" s="637" t="str">
        <f>IF($J$6&gt;0,SUM($R$6:R37)," ")</f>
        <v xml:space="preserve"> </v>
      </c>
      <c r="Z36" s="632" t="str">
        <f>IF($J$6&gt;0,$J$6-Y36," ")</f>
        <v xml:space="preserve"> </v>
      </c>
      <c r="AA36" s="691"/>
      <c r="AC36" s="162">
        <v>26</v>
      </c>
      <c r="AD36" s="127" t="s">
        <v>910</v>
      </c>
      <c r="AE36" s="91">
        <v>5</v>
      </c>
      <c r="AF36" s="92">
        <v>0.2</v>
      </c>
      <c r="AG36" s="92">
        <v>0.2</v>
      </c>
      <c r="AH36" s="91">
        <v>7</v>
      </c>
      <c r="AI36" s="92">
        <v>0.14199999999999999</v>
      </c>
      <c r="AJ36" s="95">
        <v>0.14299999999999999</v>
      </c>
    </row>
    <row r="37" spans="1:36" ht="15" customHeight="1">
      <c r="A37" s="93" t="str">
        <f>IF($H$6&gt;0,IF(OR(B35=31,A35="R"),"R","H"),"")</f>
        <v/>
      </c>
      <c r="B37" s="680" t="str">
        <f>IF($H$6&gt;0,IF(B35&lt;31,B35+1,2)," ")</f>
        <v xml:space="preserve"> </v>
      </c>
      <c r="C37" s="680"/>
      <c r="D37" s="94" t="s">
        <v>66</v>
      </c>
      <c r="E37" s="654"/>
      <c r="F37" s="654"/>
      <c r="G37" s="604"/>
      <c r="H37" s="686"/>
      <c r="I37" s="688"/>
      <c r="J37" s="684"/>
      <c r="K37" s="684"/>
      <c r="L37" s="690"/>
      <c r="M37" s="660"/>
      <c r="N37" s="662"/>
      <c r="O37" s="660"/>
      <c r="P37" s="652"/>
      <c r="Q37" s="656"/>
      <c r="R37" s="635"/>
      <c r="S37" s="642"/>
      <c r="T37" s="639"/>
      <c r="U37" s="639"/>
      <c r="V37" s="641"/>
      <c r="W37" s="639"/>
      <c r="X37" s="640"/>
      <c r="Y37" s="638"/>
      <c r="Z37" s="633"/>
      <c r="AA37" s="691"/>
      <c r="AC37" s="162">
        <v>27</v>
      </c>
      <c r="AD37" s="111" t="s">
        <v>869</v>
      </c>
      <c r="AE37" s="112">
        <v>6</v>
      </c>
      <c r="AF37" s="113">
        <v>0.16600000000000001</v>
      </c>
      <c r="AG37" s="113">
        <v>0.16700000000000001</v>
      </c>
      <c r="AH37" s="112">
        <v>7</v>
      </c>
      <c r="AI37" s="113">
        <v>0.14199999999999999</v>
      </c>
      <c r="AJ37" s="114">
        <v>0.14299999999999999</v>
      </c>
    </row>
    <row r="38" spans="1:36" ht="15" customHeight="1">
      <c r="A38" s="612" t="s">
        <v>807</v>
      </c>
      <c r="B38" s="613"/>
      <c r="C38" s="613"/>
      <c r="D38" s="614"/>
      <c r="E38" s="653"/>
      <c r="F38" s="653"/>
      <c r="G38" s="603"/>
      <c r="H38" s="685"/>
      <c r="I38" s="687"/>
      <c r="J38" s="683"/>
      <c r="K38" s="683"/>
      <c r="L38" s="689"/>
      <c r="M38" s="659" t="str">
        <f t="shared" ref="M38:N38" si="15">M36</f>
        <v xml:space="preserve"> </v>
      </c>
      <c r="N38" s="661" t="str">
        <f t="shared" si="15"/>
        <v xml:space="preserve"> </v>
      </c>
      <c r="O38" s="659">
        <f>IF($M$6=16,12-$O$6,12)</f>
        <v>12</v>
      </c>
      <c r="P38" s="651" t="s">
        <v>809</v>
      </c>
      <c r="Q38" s="655">
        <v>12</v>
      </c>
      <c r="R38" s="634" t="str">
        <f>IF($J$6&gt;0,IF(U38&gt;0,S38,IF(U36&gt;0,U36,0))+IF($J$6=$K$6,0,IF(X38&gt;0,W38,IF(X36&gt;0,X36-1,0)))," ")</f>
        <v xml:space="preserve"> </v>
      </c>
      <c r="S38" s="642" t="e">
        <f>INT($K$6*N38*(O38/Q38))</f>
        <v>#VALUE!</v>
      </c>
      <c r="T38" s="639" t="e">
        <f t="shared" si="5"/>
        <v>#VALUE!</v>
      </c>
      <c r="U38" s="639" t="e">
        <f>$AA$6-T38</f>
        <v>#VALUE!</v>
      </c>
      <c r="V38" s="641" t="str">
        <f>B39</f>
        <v xml:space="preserve"> </v>
      </c>
      <c r="W38" s="639" t="e">
        <f>IF(AND(U36&lt;0,V38&gt;=20),ROUND(($J$6-INT($J$6*0.95)-1)/5,0),0)</f>
        <v>#VALUE!</v>
      </c>
      <c r="X38" s="640" t="e">
        <f>($J$6-INT($J$6*0.95))-SUM($W$6:W38)</f>
        <v>#VALUE!</v>
      </c>
      <c r="Y38" s="637" t="str">
        <f>IF($J$6&gt;0,SUM($R$6:R39)," ")</f>
        <v xml:space="preserve"> </v>
      </c>
      <c r="Z38" s="632" t="str">
        <f>IF($J$6&gt;0,$J$6-Y38," ")</f>
        <v xml:space="preserve"> </v>
      </c>
      <c r="AA38" s="691"/>
      <c r="AC38" s="162">
        <v>28</v>
      </c>
      <c r="AD38" s="111" t="s">
        <v>800</v>
      </c>
      <c r="AE38" s="91">
        <v>10</v>
      </c>
      <c r="AF38" s="92">
        <v>0.1</v>
      </c>
      <c r="AG38" s="92">
        <v>0.1</v>
      </c>
      <c r="AH38" s="91">
        <v>7</v>
      </c>
      <c r="AI38" s="92">
        <v>0.14199999999999999</v>
      </c>
      <c r="AJ38" s="95">
        <v>0.14299999999999999</v>
      </c>
    </row>
    <row r="39" spans="1:36" ht="15" customHeight="1">
      <c r="A39" s="93" t="str">
        <f>IF($H$6&gt;0,IF(OR(B37=31,A37="R"),"R","H"),"")</f>
        <v/>
      </c>
      <c r="B39" s="680" t="str">
        <f>IF($H$6&gt;0,IF(B37&lt;31,B37+1,2)," ")</f>
        <v xml:space="preserve"> </v>
      </c>
      <c r="C39" s="680"/>
      <c r="D39" s="94" t="s">
        <v>66</v>
      </c>
      <c r="E39" s="654"/>
      <c r="F39" s="654"/>
      <c r="G39" s="604"/>
      <c r="H39" s="686"/>
      <c r="I39" s="688"/>
      <c r="J39" s="684"/>
      <c r="K39" s="684"/>
      <c r="L39" s="690"/>
      <c r="M39" s="660"/>
      <c r="N39" s="662"/>
      <c r="O39" s="660"/>
      <c r="P39" s="652"/>
      <c r="Q39" s="656"/>
      <c r="R39" s="635"/>
      <c r="S39" s="642"/>
      <c r="T39" s="639"/>
      <c r="U39" s="639"/>
      <c r="V39" s="641"/>
      <c r="W39" s="639"/>
      <c r="X39" s="640"/>
      <c r="Y39" s="638"/>
      <c r="Z39" s="633"/>
      <c r="AA39" s="690"/>
    </row>
    <row r="40" spans="1:36" ht="15" customHeight="1"/>
    <row r="41" spans="1:36" ht="15" customHeight="1"/>
    <row r="42" spans="1:36" ht="15" customHeight="1">
      <c r="S42" s="88"/>
      <c r="V42" t="s">
        <v>1024</v>
      </c>
      <c r="AD42" s="126"/>
    </row>
    <row r="43" spans="1:36" ht="15" customHeight="1">
      <c r="V43" t="s">
        <v>1025</v>
      </c>
    </row>
    <row r="44" spans="1:36" ht="15" customHeight="1"/>
    <row r="45" spans="1:36" ht="15" customHeight="1"/>
    <row r="46" spans="1:36" ht="15" customHeight="1"/>
    <row r="47" spans="1:36" ht="15" customHeight="1"/>
    <row r="48" spans="1:3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sheetData>
  <sheetProtection selectLockedCells="1"/>
  <mergeCells count="460">
    <mergeCell ref="AA34:AA35"/>
    <mergeCell ref="AA36:AA37"/>
    <mergeCell ref="AA38:AA39"/>
    <mergeCell ref="V36:V37"/>
    <mergeCell ref="V34:V35"/>
    <mergeCell ref="Z38:Z39"/>
    <mergeCell ref="W36:W37"/>
    <mergeCell ref="X36:X37"/>
    <mergeCell ref="Y36:Y37"/>
    <mergeCell ref="Z36:Z37"/>
    <mergeCell ref="V38:V39"/>
    <mergeCell ref="Y34:Y35"/>
    <mergeCell ref="Z34:Z35"/>
    <mergeCell ref="Y38:Y39"/>
    <mergeCell ref="W34:W35"/>
    <mergeCell ref="X34:X35"/>
    <mergeCell ref="X38:X39"/>
    <mergeCell ref="W38:W39"/>
    <mergeCell ref="AA28:AA29"/>
    <mergeCell ref="AC4:AC5"/>
    <mergeCell ref="AD4:AD5"/>
    <mergeCell ref="AA22:AA23"/>
    <mergeCell ref="AA24:AA25"/>
    <mergeCell ref="AA26:AA27"/>
    <mergeCell ref="AA30:AA31"/>
    <mergeCell ref="AA32:AA33"/>
    <mergeCell ref="AA6:AA7"/>
    <mergeCell ref="AA8:AA9"/>
    <mergeCell ref="AA10:AA11"/>
    <mergeCell ref="AA12:AA13"/>
    <mergeCell ref="AA14:AA15"/>
    <mergeCell ref="AA16:AA17"/>
    <mergeCell ref="AA18:AA19"/>
    <mergeCell ref="AA20:AA21"/>
    <mergeCell ref="U38:U39"/>
    <mergeCell ref="U34:U35"/>
    <mergeCell ref="U36:U37"/>
    <mergeCell ref="S38:S39"/>
    <mergeCell ref="R38:R39"/>
    <mergeCell ref="T34:T35"/>
    <mergeCell ref="J36:J37"/>
    <mergeCell ref="J38:J39"/>
    <mergeCell ref="I38:I39"/>
    <mergeCell ref="N34:N35"/>
    <mergeCell ref="S34:S35"/>
    <mergeCell ref="T38:T39"/>
    <mergeCell ref="O34:O35"/>
    <mergeCell ref="T36:T37"/>
    <mergeCell ref="S36:S37"/>
    <mergeCell ref="P36:P37"/>
    <mergeCell ref="Q36:Q37"/>
    <mergeCell ref="P38:P39"/>
    <mergeCell ref="Q38:Q39"/>
    <mergeCell ref="R36:R37"/>
    <mergeCell ref="R34:R35"/>
    <mergeCell ref="I36:I37"/>
    <mergeCell ref="N36:N37"/>
    <mergeCell ref="O36:O37"/>
    <mergeCell ref="K38:K39"/>
    <mergeCell ref="L38:L39"/>
    <mergeCell ref="M38:M39"/>
    <mergeCell ref="K36:K37"/>
    <mergeCell ref="L36:L37"/>
    <mergeCell ref="M36:M37"/>
    <mergeCell ref="N38:N39"/>
    <mergeCell ref="O38:O39"/>
    <mergeCell ref="H32:H33"/>
    <mergeCell ref="M32:M33"/>
    <mergeCell ref="N32:N33"/>
    <mergeCell ref="H38:H39"/>
    <mergeCell ref="L32:L33"/>
    <mergeCell ref="J34:J35"/>
    <mergeCell ref="I32:I33"/>
    <mergeCell ref="O32:O33"/>
    <mergeCell ref="K34:K35"/>
    <mergeCell ref="L34:L35"/>
    <mergeCell ref="M34:M35"/>
    <mergeCell ref="H34:H35"/>
    <mergeCell ref="J32:J33"/>
    <mergeCell ref="A36:D36"/>
    <mergeCell ref="E36:E37"/>
    <mergeCell ref="F36:F37"/>
    <mergeCell ref="E34:E35"/>
    <mergeCell ref="F34:F35"/>
    <mergeCell ref="G32:G33"/>
    <mergeCell ref="G34:G35"/>
    <mergeCell ref="G36:G37"/>
    <mergeCell ref="B35:C35"/>
    <mergeCell ref="G38:G39"/>
    <mergeCell ref="B39:C39"/>
    <mergeCell ref="H36:H37"/>
    <mergeCell ref="B37:C37"/>
    <mergeCell ref="A38:D38"/>
    <mergeCell ref="E38:E39"/>
    <mergeCell ref="F38:F39"/>
    <mergeCell ref="Z30:Z31"/>
    <mergeCell ref="T32:T33"/>
    <mergeCell ref="U32:U33"/>
    <mergeCell ref="V32:V33"/>
    <mergeCell ref="Y32:Y33"/>
    <mergeCell ref="Z32:Z33"/>
    <mergeCell ref="W32:W33"/>
    <mergeCell ref="X32:X33"/>
    <mergeCell ref="V30:V31"/>
    <mergeCell ref="W30:W31"/>
    <mergeCell ref="Q34:Q35"/>
    <mergeCell ref="Q32:Q33"/>
    <mergeCell ref="K30:K31"/>
    <mergeCell ref="S32:S33"/>
    <mergeCell ref="M30:M31"/>
    <mergeCell ref="I34:I35"/>
    <mergeCell ref="K32:K33"/>
    <mergeCell ref="P34:P35"/>
    <mergeCell ref="A32:D32"/>
    <mergeCell ref="E32:E33"/>
    <mergeCell ref="F32:F33"/>
    <mergeCell ref="B33:C33"/>
    <mergeCell ref="A34:D34"/>
    <mergeCell ref="S30:S31"/>
    <mergeCell ref="X30:X31"/>
    <mergeCell ref="Y30:Y31"/>
    <mergeCell ref="T30:T31"/>
    <mergeCell ref="U30:U31"/>
    <mergeCell ref="R32:R33"/>
    <mergeCell ref="P32:P33"/>
    <mergeCell ref="X28:X29"/>
    <mergeCell ref="Y28:Y29"/>
    <mergeCell ref="W28:W29"/>
    <mergeCell ref="S28:S29"/>
    <mergeCell ref="E30:E31"/>
    <mergeCell ref="F30:F31"/>
    <mergeCell ref="L30:L31"/>
    <mergeCell ref="B31:C31"/>
    <mergeCell ref="H30:H31"/>
    <mergeCell ref="I30:I31"/>
    <mergeCell ref="J30:J31"/>
    <mergeCell ref="G30:G31"/>
    <mergeCell ref="R30:R31"/>
    <mergeCell ref="P30:P31"/>
    <mergeCell ref="Q30:Q31"/>
    <mergeCell ref="T28:T29"/>
    <mergeCell ref="U28:U29"/>
    <mergeCell ref="N30:N31"/>
    <mergeCell ref="O30:O31"/>
    <mergeCell ref="A30:D30"/>
    <mergeCell ref="I26:I27"/>
    <mergeCell ref="B29:C29"/>
    <mergeCell ref="A28:D28"/>
    <mergeCell ref="E28:E29"/>
    <mergeCell ref="F28:F29"/>
    <mergeCell ref="H28:H29"/>
    <mergeCell ref="I28:I29"/>
    <mergeCell ref="G28:G29"/>
    <mergeCell ref="T26:T27"/>
    <mergeCell ref="L28:L29"/>
    <mergeCell ref="M28:M29"/>
    <mergeCell ref="N28:N29"/>
    <mergeCell ref="O28:O29"/>
    <mergeCell ref="P28:P29"/>
    <mergeCell ref="J26:J27"/>
    <mergeCell ref="K26:K27"/>
    <mergeCell ref="L26:L27"/>
    <mergeCell ref="Z28:Z29"/>
    <mergeCell ref="X26:X27"/>
    <mergeCell ref="W26:W27"/>
    <mergeCell ref="B25:C25"/>
    <mergeCell ref="A26:D26"/>
    <mergeCell ref="E26:E27"/>
    <mergeCell ref="F26:F27"/>
    <mergeCell ref="F24:F25"/>
    <mergeCell ref="V28:V29"/>
    <mergeCell ref="N24:N25"/>
    <mergeCell ref="A24:D24"/>
    <mergeCell ref="E24:E25"/>
    <mergeCell ref="B27:C27"/>
    <mergeCell ref="P26:P27"/>
    <mergeCell ref="M26:M27"/>
    <mergeCell ref="N26:N27"/>
    <mergeCell ref="O26:O27"/>
    <mergeCell ref="H24:H25"/>
    <mergeCell ref="J28:J29"/>
    <mergeCell ref="Q28:Q29"/>
    <mergeCell ref="R28:R29"/>
    <mergeCell ref="K28:K29"/>
    <mergeCell ref="Q26:Q27"/>
    <mergeCell ref="H26:H27"/>
    <mergeCell ref="Z22:Z23"/>
    <mergeCell ref="I22:I23"/>
    <mergeCell ref="J22:J23"/>
    <mergeCell ref="Z24:Z25"/>
    <mergeCell ref="W24:W25"/>
    <mergeCell ref="Y24:Y25"/>
    <mergeCell ref="R26:R27"/>
    <mergeCell ref="S26:S27"/>
    <mergeCell ref="Y22:Y23"/>
    <mergeCell ref="T22:T23"/>
    <mergeCell ref="U22:U23"/>
    <mergeCell ref="T24:T25"/>
    <mergeCell ref="U24:U25"/>
    <mergeCell ref="X24:X25"/>
    <mergeCell ref="V24:V25"/>
    <mergeCell ref="W22:W23"/>
    <mergeCell ref="X22:X23"/>
    <mergeCell ref="V22:V23"/>
    <mergeCell ref="U26:U27"/>
    <mergeCell ref="Y26:Y27"/>
    <mergeCell ref="V26:V27"/>
    <mergeCell ref="Z26:Z27"/>
    <mergeCell ref="S22:S23"/>
    <mergeCell ref="S24:S25"/>
    <mergeCell ref="I20:I21"/>
    <mergeCell ref="J20:J21"/>
    <mergeCell ref="M22:M23"/>
    <mergeCell ref="N22:N23"/>
    <mergeCell ref="I24:I25"/>
    <mergeCell ref="J24:J25"/>
    <mergeCell ref="R22:R23"/>
    <mergeCell ref="Q22:Q23"/>
    <mergeCell ref="R24:R25"/>
    <mergeCell ref="P22:P23"/>
    <mergeCell ref="Q24:Q25"/>
    <mergeCell ref="P24:P25"/>
    <mergeCell ref="O20:O21"/>
    <mergeCell ref="P20:P21"/>
    <mergeCell ref="K24:K25"/>
    <mergeCell ref="L24:L25"/>
    <mergeCell ref="M24:M25"/>
    <mergeCell ref="K22:K23"/>
    <mergeCell ref="L22:L23"/>
    <mergeCell ref="O22:O23"/>
    <mergeCell ref="O24:O25"/>
    <mergeCell ref="B21:C21"/>
    <mergeCell ref="A22:D22"/>
    <mergeCell ref="E22:E23"/>
    <mergeCell ref="F22:F23"/>
    <mergeCell ref="F20:F21"/>
    <mergeCell ref="H20:H21"/>
    <mergeCell ref="A20:D20"/>
    <mergeCell ref="E20:E21"/>
    <mergeCell ref="B23:C23"/>
    <mergeCell ref="H22:H23"/>
    <mergeCell ref="G22:G23"/>
    <mergeCell ref="T18:T19"/>
    <mergeCell ref="K20:K21"/>
    <mergeCell ref="L20:L21"/>
    <mergeCell ref="M20:M21"/>
    <mergeCell ref="N20:N21"/>
    <mergeCell ref="T20:T21"/>
    <mergeCell ref="U20:U21"/>
    <mergeCell ref="V18:V19"/>
    <mergeCell ref="S18:S19"/>
    <mergeCell ref="Z18:Z19"/>
    <mergeCell ref="W20:W21"/>
    <mergeCell ref="X20:X21"/>
    <mergeCell ref="Y20:Y21"/>
    <mergeCell ref="Z20:Z21"/>
    <mergeCell ref="W18:W19"/>
    <mergeCell ref="Y18:Y19"/>
    <mergeCell ref="X18:X19"/>
    <mergeCell ref="E18:E19"/>
    <mergeCell ref="F18:F19"/>
    <mergeCell ref="N18:N19"/>
    <mergeCell ref="O18:O19"/>
    <mergeCell ref="K18:K19"/>
    <mergeCell ref="L18:L19"/>
    <mergeCell ref="I18:I19"/>
    <mergeCell ref="J18:J19"/>
    <mergeCell ref="U18:U19"/>
    <mergeCell ref="Q18:Q19"/>
    <mergeCell ref="R18:R19"/>
    <mergeCell ref="G20:G21"/>
    <mergeCell ref="S20:S21"/>
    <mergeCell ref="Q20:Q21"/>
    <mergeCell ref="R20:R21"/>
    <mergeCell ref="V20:V21"/>
    <mergeCell ref="B19:C19"/>
    <mergeCell ref="P18:P19"/>
    <mergeCell ref="K16:K17"/>
    <mergeCell ref="L16:L17"/>
    <mergeCell ref="M16:M17"/>
    <mergeCell ref="N16:N17"/>
    <mergeCell ref="M18:M19"/>
    <mergeCell ref="H18:H19"/>
    <mergeCell ref="B17:C17"/>
    <mergeCell ref="A18:D18"/>
    <mergeCell ref="O16:O17"/>
    <mergeCell ref="G16:G17"/>
    <mergeCell ref="G18:G19"/>
    <mergeCell ref="Z16:Z17"/>
    <mergeCell ref="W14:W15"/>
    <mergeCell ref="X14:X15"/>
    <mergeCell ref="Y14:Y15"/>
    <mergeCell ref="Z14:Z15"/>
    <mergeCell ref="V16:V17"/>
    <mergeCell ref="Y16:Y17"/>
    <mergeCell ref="W16:W17"/>
    <mergeCell ref="P14:P15"/>
    <mergeCell ref="R14:R15"/>
    <mergeCell ref="S14:S15"/>
    <mergeCell ref="A14:D14"/>
    <mergeCell ref="E14:E15"/>
    <mergeCell ref="F14:F15"/>
    <mergeCell ref="B15:C15"/>
    <mergeCell ref="P16:P17"/>
    <mergeCell ref="U16:U17"/>
    <mergeCell ref="P12:P13"/>
    <mergeCell ref="T10:T11"/>
    <mergeCell ref="U10:U11"/>
    <mergeCell ref="Q10:Q11"/>
    <mergeCell ref="Q14:Q15"/>
    <mergeCell ref="Q16:Q17"/>
    <mergeCell ref="R16:R17"/>
    <mergeCell ref="S16:S17"/>
    <mergeCell ref="A16:D16"/>
    <mergeCell ref="O14:O15"/>
    <mergeCell ref="F16:F17"/>
    <mergeCell ref="H16:H17"/>
    <mergeCell ref="I16:I17"/>
    <mergeCell ref="J16:J17"/>
    <mergeCell ref="H14:H15"/>
    <mergeCell ref="I14:I15"/>
    <mergeCell ref="N14:N15"/>
    <mergeCell ref="E16:E17"/>
    <mergeCell ref="M14:M15"/>
    <mergeCell ref="N10:N11"/>
    <mergeCell ref="O10:O11"/>
    <mergeCell ref="J14:J15"/>
    <mergeCell ref="K14:K15"/>
    <mergeCell ref="L14:L15"/>
    <mergeCell ref="X16:X17"/>
    <mergeCell ref="T14:T15"/>
    <mergeCell ref="U14:U15"/>
    <mergeCell ref="T16:T17"/>
    <mergeCell ref="W10:W11"/>
    <mergeCell ref="V12:V13"/>
    <mergeCell ref="V14:V15"/>
    <mergeCell ref="X12:X13"/>
    <mergeCell ref="W12:W13"/>
    <mergeCell ref="G12:G13"/>
    <mergeCell ref="B13:C13"/>
    <mergeCell ref="T12:T13"/>
    <mergeCell ref="U12:U13"/>
    <mergeCell ref="A12:D12"/>
    <mergeCell ref="E12:E13"/>
    <mergeCell ref="Q12:Q13"/>
    <mergeCell ref="R12:R13"/>
    <mergeCell ref="K12:K13"/>
    <mergeCell ref="N12:N13"/>
    <mergeCell ref="O12:O13"/>
    <mergeCell ref="L12:L13"/>
    <mergeCell ref="M12:M13"/>
    <mergeCell ref="F12:F13"/>
    <mergeCell ref="H12:H13"/>
    <mergeCell ref="I12:I13"/>
    <mergeCell ref="J12:J13"/>
    <mergeCell ref="Y12:Y13"/>
    <mergeCell ref="Z12:Z13"/>
    <mergeCell ref="L10:L11"/>
    <mergeCell ref="M10:M11"/>
    <mergeCell ref="X10:X11"/>
    <mergeCell ref="Y10:Y11"/>
    <mergeCell ref="Z10:Z11"/>
    <mergeCell ref="S12:S13"/>
    <mergeCell ref="R10:R11"/>
    <mergeCell ref="P10:P11"/>
    <mergeCell ref="V10:V11"/>
    <mergeCell ref="S10:S11"/>
    <mergeCell ref="Q8:Q9"/>
    <mergeCell ref="O8:O9"/>
    <mergeCell ref="G8:G9"/>
    <mergeCell ref="B11:C11"/>
    <mergeCell ref="B9:C9"/>
    <mergeCell ref="A10:D10"/>
    <mergeCell ref="A8:D8"/>
    <mergeCell ref="E8:E9"/>
    <mergeCell ref="J10:J11"/>
    <mergeCell ref="H10:H11"/>
    <mergeCell ref="I10:I11"/>
    <mergeCell ref="K10:K11"/>
    <mergeCell ref="E10:E11"/>
    <mergeCell ref="F10:F11"/>
    <mergeCell ref="K8:K9"/>
    <mergeCell ref="J8:J9"/>
    <mergeCell ref="G10:G11"/>
    <mergeCell ref="M8:M9"/>
    <mergeCell ref="L8:L9"/>
    <mergeCell ref="F8:F9"/>
    <mergeCell ref="H8:H9"/>
    <mergeCell ref="I8:I9"/>
    <mergeCell ref="N8:N9"/>
    <mergeCell ref="P8:P9"/>
    <mergeCell ref="A3:D5"/>
    <mergeCell ref="E3:E5"/>
    <mergeCell ref="F3:F5"/>
    <mergeCell ref="L3:L5"/>
    <mergeCell ref="K3:K4"/>
    <mergeCell ref="J3:J4"/>
    <mergeCell ref="J6:J7"/>
    <mergeCell ref="K6:K7"/>
    <mergeCell ref="L6:L7"/>
    <mergeCell ref="G3:I4"/>
    <mergeCell ref="G6:G7"/>
    <mergeCell ref="B7:C7"/>
    <mergeCell ref="F6:F7"/>
    <mergeCell ref="X3:X5"/>
    <mergeCell ref="M3:M5"/>
    <mergeCell ref="V3:V5"/>
    <mergeCell ref="W3:W5"/>
    <mergeCell ref="O5:Q5"/>
    <mergeCell ref="N3:N4"/>
    <mergeCell ref="O3:Q4"/>
    <mergeCell ref="R3:R4"/>
    <mergeCell ref="S6:S7"/>
    <mergeCell ref="P6:P7"/>
    <mergeCell ref="O6:O7"/>
    <mergeCell ref="Q6:Q7"/>
    <mergeCell ref="U6:U7"/>
    <mergeCell ref="V6:V7"/>
    <mergeCell ref="W6:W7"/>
    <mergeCell ref="X6:X7"/>
    <mergeCell ref="M6:M7"/>
    <mergeCell ref="N6:N7"/>
    <mergeCell ref="T6:T7"/>
    <mergeCell ref="Z8:Z9"/>
    <mergeCell ref="R6:R7"/>
    <mergeCell ref="Z6:Z7"/>
    <mergeCell ref="Y6:Y7"/>
    <mergeCell ref="W8:W9"/>
    <mergeCell ref="X8:X9"/>
    <mergeCell ref="R8:R9"/>
    <mergeCell ref="AC7:AD7"/>
    <mergeCell ref="T8:T9"/>
    <mergeCell ref="U8:U9"/>
    <mergeCell ref="V8:V9"/>
    <mergeCell ref="Y8:Y9"/>
    <mergeCell ref="S8:S9"/>
    <mergeCell ref="G24:G25"/>
    <mergeCell ref="G26:G27"/>
    <mergeCell ref="G14:G15"/>
    <mergeCell ref="AI8:AI10"/>
    <mergeCell ref="AJ8:AJ10"/>
    <mergeCell ref="A1:AA1"/>
    <mergeCell ref="AD8:AD10"/>
    <mergeCell ref="AE8:AE10"/>
    <mergeCell ref="AF8:AF10"/>
    <mergeCell ref="S3:S5"/>
    <mergeCell ref="T3:T5"/>
    <mergeCell ref="U3:U5"/>
    <mergeCell ref="A2:E2"/>
    <mergeCell ref="A6:D6"/>
    <mergeCell ref="H6:H7"/>
    <mergeCell ref="I6:I7"/>
    <mergeCell ref="E6:E7"/>
    <mergeCell ref="AC3:AJ3"/>
    <mergeCell ref="Y3:Y5"/>
    <mergeCell ref="Z3:Z5"/>
    <mergeCell ref="AA3:AA5"/>
    <mergeCell ref="AH8:AH10"/>
    <mergeCell ref="AC8:AC10"/>
    <mergeCell ref="AG8:AG10"/>
  </mergeCells>
  <phoneticPr fontId="2"/>
  <dataValidations count="1">
    <dataValidation type="list" allowBlank="1" showInputMessage="1" showErrorMessage="1" sqref="G6:G7">
      <formula1>$V$41:$V$43</formula1>
    </dataValidation>
  </dataValidations>
  <printOptions horizontalCentered="1" verticalCentered="1"/>
  <pageMargins left="0.59055118110236227" right="0.39370078740157483" top="0.74803149606299213" bottom="0.74803149606299213" header="0.31496062992125984" footer="0.31496062992125984"/>
  <pageSetup paperSize="9" scale="61" orientation="landscape" r:id="rId1"/>
  <headerFooter>
    <oddFooter>&amp;C&amp;P/&amp;N&amp;R名取市ＨＰ</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pageSetUpPr fitToPage="1"/>
  </sheetPr>
  <dimension ref="A1:AU218"/>
  <sheetViews>
    <sheetView zoomScale="85" zoomScaleNormal="85" workbookViewId="0">
      <selection activeCell="AB26" sqref="AB26:AB27"/>
    </sheetView>
  </sheetViews>
  <sheetFormatPr defaultRowHeight="13.5"/>
  <cols>
    <col min="1" max="1" width="2.5" customWidth="1"/>
    <col min="2" max="3" width="2.125" customWidth="1"/>
    <col min="4" max="4" width="2.5" customWidth="1"/>
    <col min="5" max="5" width="15.625" customWidth="1"/>
    <col min="6" max="6" width="9.25" hidden="1" customWidth="1"/>
    <col min="7" max="8" width="5.625" customWidth="1"/>
    <col min="9" max="10" width="4.375" customWidth="1"/>
    <col min="11" max="11" width="14.125" bestFit="1" customWidth="1"/>
    <col min="12" max="12" width="13.625" customWidth="1"/>
    <col min="13" max="13" width="7.625" customWidth="1"/>
    <col min="14" max="14" width="5.625" customWidth="1"/>
    <col min="15" max="15" width="7.125" customWidth="1"/>
    <col min="16" max="16" width="3.625" customWidth="1"/>
    <col min="17" max="17" width="2.625" customWidth="1"/>
    <col min="18" max="18" width="3.625" customWidth="1"/>
    <col min="19" max="19" width="12.625" customWidth="1"/>
    <col min="20" max="21" width="12.625" hidden="1" customWidth="1"/>
    <col min="22" max="22" width="12.5" hidden="1" customWidth="1"/>
    <col min="23" max="23" width="7.5" hidden="1" customWidth="1"/>
    <col min="24" max="24" width="12.125" hidden="1" customWidth="1"/>
    <col min="25" max="25" width="12.5" hidden="1" customWidth="1"/>
    <col min="26" max="28" width="12.625" customWidth="1"/>
    <col min="29" max="29" width="2.5" customWidth="1"/>
    <col min="30" max="30" width="6" bestFit="1" customWidth="1"/>
    <col min="31" max="31" width="15" customWidth="1"/>
    <col min="32" max="32" width="7.5" customWidth="1"/>
    <col min="33" max="34" width="10" customWidth="1"/>
    <col min="35" max="35" width="7.5" customWidth="1"/>
    <col min="36" max="37" width="10" customWidth="1"/>
    <col min="38" max="39" width="2.5" customWidth="1"/>
    <col min="40" max="41" width="9.375" hidden="1" customWidth="1"/>
    <col min="42" max="42" width="8" style="137" hidden="1" customWidth="1"/>
    <col min="43" max="44" width="9.375" hidden="1" customWidth="1"/>
    <col min="45" max="45" width="8" style="137" hidden="1" customWidth="1"/>
    <col min="46" max="110" width="2.5" customWidth="1"/>
  </cols>
  <sheetData>
    <row r="1" spans="1:47" ht="20.100000000000001" customHeight="1">
      <c r="A1" s="607" t="s">
        <v>811</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M1" s="183"/>
      <c r="AN1" s="183"/>
      <c r="AO1" s="183"/>
      <c r="AP1" s="192"/>
      <c r="AQ1" s="183"/>
      <c r="AR1" s="183"/>
      <c r="AS1" s="192"/>
      <c r="AT1" s="183"/>
      <c r="AU1" s="183"/>
    </row>
    <row r="2" spans="1:47" ht="17.25">
      <c r="A2" s="705" t="s">
        <v>929</v>
      </c>
      <c r="B2" s="705"/>
      <c r="C2" s="705"/>
      <c r="D2" s="705"/>
      <c r="E2" s="705"/>
      <c r="F2" s="184"/>
      <c r="G2" s="183"/>
      <c r="H2" s="183"/>
      <c r="I2" s="183"/>
      <c r="AA2" s="96"/>
      <c r="AB2" s="85" t="s">
        <v>82</v>
      </c>
    </row>
    <row r="3" spans="1:47" ht="42.75" customHeight="1" thickBot="1">
      <c r="A3" s="663" t="s">
        <v>775</v>
      </c>
      <c r="B3" s="664"/>
      <c r="C3" s="664"/>
      <c r="D3" s="665"/>
      <c r="E3" s="629" t="s">
        <v>776</v>
      </c>
      <c r="F3" s="629" t="s">
        <v>56</v>
      </c>
      <c r="G3" s="629" t="s">
        <v>189</v>
      </c>
      <c r="H3" s="663" t="s">
        <v>54</v>
      </c>
      <c r="I3" s="664"/>
      <c r="J3" s="665"/>
      <c r="K3" s="650" t="s">
        <v>55</v>
      </c>
      <c r="L3" s="628" t="s">
        <v>783</v>
      </c>
      <c r="M3" s="644" t="s">
        <v>784</v>
      </c>
      <c r="N3" s="644" t="s">
        <v>56</v>
      </c>
      <c r="O3" s="650" t="s">
        <v>52</v>
      </c>
      <c r="P3" s="628" t="s">
        <v>785</v>
      </c>
      <c r="Q3" s="628"/>
      <c r="R3" s="628"/>
      <c r="S3" s="644" t="s">
        <v>808</v>
      </c>
      <c r="T3" s="709" t="s">
        <v>777</v>
      </c>
      <c r="U3" s="708" t="s">
        <v>778</v>
      </c>
      <c r="V3" s="708" t="s">
        <v>228</v>
      </c>
      <c r="W3" s="708" t="s">
        <v>779</v>
      </c>
      <c r="X3" s="708" t="s">
        <v>780</v>
      </c>
      <c r="Y3" s="710" t="s">
        <v>782</v>
      </c>
      <c r="Z3" s="644" t="s">
        <v>810</v>
      </c>
      <c r="AA3" s="628" t="s">
        <v>781</v>
      </c>
      <c r="AB3" s="628" t="s">
        <v>813</v>
      </c>
      <c r="AD3" s="621" t="s">
        <v>936</v>
      </c>
      <c r="AE3" s="622"/>
      <c r="AF3" s="623"/>
      <c r="AG3" s="623"/>
      <c r="AH3" s="623"/>
      <c r="AI3" s="623"/>
      <c r="AJ3" s="623"/>
      <c r="AK3" s="624"/>
    </row>
    <row r="4" spans="1:47" ht="14.25" customHeight="1" thickTop="1">
      <c r="A4" s="666"/>
      <c r="B4" s="667"/>
      <c r="C4" s="667"/>
      <c r="D4" s="668"/>
      <c r="E4" s="630"/>
      <c r="F4" s="630"/>
      <c r="G4" s="630"/>
      <c r="H4" s="666"/>
      <c r="I4" s="667"/>
      <c r="J4" s="668"/>
      <c r="K4" s="629"/>
      <c r="L4" s="644"/>
      <c r="M4" s="645"/>
      <c r="N4" s="645"/>
      <c r="O4" s="629"/>
      <c r="P4" s="644"/>
      <c r="Q4" s="644"/>
      <c r="R4" s="644"/>
      <c r="S4" s="645"/>
      <c r="T4" s="709"/>
      <c r="U4" s="708"/>
      <c r="V4" s="708"/>
      <c r="W4" s="708"/>
      <c r="X4" s="708"/>
      <c r="Y4" s="710"/>
      <c r="Z4" s="645"/>
      <c r="AA4" s="628"/>
      <c r="AB4" s="628"/>
      <c r="AD4" s="692" t="s">
        <v>935</v>
      </c>
      <c r="AE4" s="694"/>
    </row>
    <row r="5" spans="1:47" ht="14.25" customHeight="1" thickBot="1">
      <c r="A5" s="669"/>
      <c r="B5" s="670"/>
      <c r="C5" s="670"/>
      <c r="D5" s="671"/>
      <c r="E5" s="631"/>
      <c r="F5" s="631"/>
      <c r="G5" s="631"/>
      <c r="H5" s="189" t="s">
        <v>1023</v>
      </c>
      <c r="I5" s="103" t="s">
        <v>66</v>
      </c>
      <c r="J5" s="104" t="s">
        <v>78</v>
      </c>
      <c r="K5" s="86" t="s">
        <v>152</v>
      </c>
      <c r="L5" s="89" t="s">
        <v>154</v>
      </c>
      <c r="M5" s="646"/>
      <c r="N5" s="646"/>
      <c r="O5" s="86" t="s">
        <v>788</v>
      </c>
      <c r="P5" s="647" t="s">
        <v>789</v>
      </c>
      <c r="Q5" s="648"/>
      <c r="R5" s="649"/>
      <c r="S5" s="87" t="s">
        <v>790</v>
      </c>
      <c r="T5" s="709"/>
      <c r="U5" s="708"/>
      <c r="V5" s="708"/>
      <c r="W5" s="708"/>
      <c r="X5" s="708"/>
      <c r="Y5" s="710"/>
      <c r="Z5" s="646"/>
      <c r="AA5" s="628"/>
      <c r="AB5" s="628"/>
      <c r="AD5" s="693"/>
      <c r="AE5" s="695"/>
      <c r="AN5" s="170" t="s">
        <v>188</v>
      </c>
      <c r="AO5" s="171" t="s">
        <v>792</v>
      </c>
      <c r="AP5" s="172" t="s">
        <v>793</v>
      </c>
      <c r="AQ5" s="172" t="s">
        <v>188</v>
      </c>
      <c r="AR5" s="171" t="s">
        <v>792</v>
      </c>
      <c r="AS5" s="173" t="s">
        <v>793</v>
      </c>
    </row>
    <row r="6" spans="1:47" ht="15" customHeight="1" thickTop="1">
      <c r="A6" s="612" t="s">
        <v>483</v>
      </c>
      <c r="B6" s="613"/>
      <c r="C6" s="613"/>
      <c r="D6" s="614"/>
      <c r="E6" s="619" t="e">
        <f>VLOOKUP($AE$4,$AD$11:$AK$46,2,FALSE)</f>
        <v>#N/A</v>
      </c>
      <c r="F6" s="699" t="str">
        <f>IF(M45=" ",M49,M45)</f>
        <v xml:space="preserve"> </v>
      </c>
      <c r="G6" s="681"/>
      <c r="H6" s="678"/>
      <c r="I6" s="706"/>
      <c r="J6" s="617"/>
      <c r="K6" s="672"/>
      <c r="L6" s="674" t="str">
        <f>IF(K6&gt;0,INT(K6*IF(OR(I6&gt;=20,H6="R",AND(I6&gt;=19,J6&gt;=4)),1,0.9))," ")</f>
        <v xml:space="preserve"> </v>
      </c>
      <c r="M6" s="676" t="str">
        <f>IF(K6&gt;0,IF(OR(I6&gt;=20,H6="R",AND(I6&gt;=19,J6&gt;=4)),"定額","旧定額"),"")</f>
        <v/>
      </c>
      <c r="N6" s="659" t="str">
        <f>IF(ISNA(VLOOKUP($F$6,$AN$6:$AS$63,2,0))," ",VLOOKUP($F$6,$AN$6:$AS$63,IF(10&lt;W6&lt;21,1,4),0))</f>
        <v xml:space="preserve"> </v>
      </c>
      <c r="O6" s="661" t="str">
        <f>IF(ISNA(VLOOKUP($F$6,$AN$6:$AS$63,3,0))," ",VLOOKUP($F$6,$AN$6:$AS$63,IF(W6&lt;21,IF($M$6="旧定額",2,3),IF($M$6="旧定額",5,6)),0))</f>
        <v xml:space="preserve"> </v>
      </c>
      <c r="P6" s="653">
        <f>IF(J6=" ",12,12-J6+1)</f>
        <v>13</v>
      </c>
      <c r="Q6" s="651" t="s">
        <v>809</v>
      </c>
      <c r="R6" s="655">
        <v>12</v>
      </c>
      <c r="S6" s="634" t="str">
        <f>IF($F$6=" "," ",IF($K$6&gt;0,INT(L6*O6*(P6/R6))," "))</f>
        <v xml:space="preserve"> </v>
      </c>
      <c r="T6" s="642" t="e">
        <f>INT($L$6*O6*(P6/R6))</f>
        <v>#VALUE!</v>
      </c>
      <c r="U6" s="657" t="e">
        <f>T6</f>
        <v>#VALUE!</v>
      </c>
      <c r="V6" s="657" t="e">
        <f>$AB$6-U6</f>
        <v>#VALUE!</v>
      </c>
      <c r="W6" s="641" t="str">
        <f>B7</f>
        <v xml:space="preserve"> </v>
      </c>
      <c r="X6" s="639">
        <v>0</v>
      </c>
      <c r="Y6" s="640">
        <f>($K$6-INT($K$6*0.95))-SUM($X$6:X6)</f>
        <v>0</v>
      </c>
      <c r="Z6" s="637" t="str">
        <f>$S$6</f>
        <v xml:space="preserve"> </v>
      </c>
      <c r="AA6" s="636" t="str">
        <f>IF($Z$6=" "," ",IF($K$6&gt;0,$K$6-$Z$6," "))</f>
        <v xml:space="preserve"> </v>
      </c>
      <c r="AB6" s="636" t="str">
        <f>IF(K6&gt;0,IF(K6=L6,INT(K6-1),INT(K6*0.95))," ")</f>
        <v xml:space="preserve"> </v>
      </c>
      <c r="AN6" s="174">
        <v>1</v>
      </c>
      <c r="AO6" s="175">
        <v>1</v>
      </c>
      <c r="AP6" s="175">
        <v>1</v>
      </c>
      <c r="AQ6" s="176">
        <v>1</v>
      </c>
      <c r="AR6" s="175">
        <v>1</v>
      </c>
      <c r="AS6" s="177">
        <v>1</v>
      </c>
    </row>
    <row r="7" spans="1:47" ht="15" customHeight="1">
      <c r="A7" s="93">
        <f>H6</f>
        <v>0</v>
      </c>
      <c r="B7" s="680" t="str">
        <f>IF(I6&gt;0,I6," ")</f>
        <v xml:space="preserve"> </v>
      </c>
      <c r="C7" s="680"/>
      <c r="D7" s="94" t="s">
        <v>66</v>
      </c>
      <c r="E7" s="620"/>
      <c r="F7" s="700"/>
      <c r="G7" s="682"/>
      <c r="H7" s="679"/>
      <c r="I7" s="707"/>
      <c r="J7" s="618"/>
      <c r="K7" s="673"/>
      <c r="L7" s="675"/>
      <c r="M7" s="677"/>
      <c r="N7" s="660"/>
      <c r="O7" s="662"/>
      <c r="P7" s="654"/>
      <c r="Q7" s="652"/>
      <c r="R7" s="656"/>
      <c r="S7" s="635"/>
      <c r="T7" s="642"/>
      <c r="U7" s="658"/>
      <c r="V7" s="658"/>
      <c r="W7" s="641"/>
      <c r="X7" s="639"/>
      <c r="Y7" s="640"/>
      <c r="Z7" s="638"/>
      <c r="AA7" s="636"/>
      <c r="AB7" s="636"/>
      <c r="AD7" s="138" t="s">
        <v>978</v>
      </c>
      <c r="AN7" s="174">
        <v>2</v>
      </c>
      <c r="AO7" s="175">
        <v>0.5</v>
      </c>
      <c r="AP7" s="175">
        <v>0.5</v>
      </c>
      <c r="AQ7" s="176">
        <v>2</v>
      </c>
      <c r="AR7" s="175">
        <v>0.5</v>
      </c>
      <c r="AS7" s="177">
        <v>0.5</v>
      </c>
    </row>
    <row r="8" spans="1:47" ht="15" customHeight="1">
      <c r="A8" s="612" t="s">
        <v>485</v>
      </c>
      <c r="B8" s="613"/>
      <c r="C8" s="613"/>
      <c r="D8" s="614"/>
      <c r="E8" s="653"/>
      <c r="F8" s="703"/>
      <c r="G8" s="653"/>
      <c r="H8" s="689"/>
      <c r="I8" s="701"/>
      <c r="J8" s="687"/>
      <c r="K8" s="683"/>
      <c r="L8" s="683"/>
      <c r="M8" s="689"/>
      <c r="N8" s="659" t="str">
        <f>IF(ISNA(VLOOKUP($F$6,$AN$6:$AS$39,2,0))," ",VLOOKUP($F$6,$AN$6:$AS$39,IF(W8&lt;21,1,4),0))</f>
        <v xml:space="preserve"> </v>
      </c>
      <c r="O8" s="661" t="str">
        <f>IF(ISNA(VLOOKUP($F$6,$AN$6:$AS$39,3,0))," ",VLOOKUP($F$6,$AN$6:$AS$39,IF(W8&lt;21,IF($M$6="旧定額",2,3),IF($M$6="旧定額",5,6)),0))</f>
        <v xml:space="preserve"> </v>
      </c>
      <c r="P8" s="659">
        <f>IF($N$6=1,12-$P$6,12)</f>
        <v>12</v>
      </c>
      <c r="Q8" s="651" t="s">
        <v>809</v>
      </c>
      <c r="R8" s="655">
        <v>12</v>
      </c>
      <c r="S8" s="634" t="str">
        <f>IF($F$6=" "," ",IF($K$6&gt;0,IF(V8&gt;0,T8,IF(V6&gt;0,V6,0))+IF($K$6=$L$6,0,IF(Y8&gt;0,X8,IF(Y6&gt;0,Y6-1,0)))," "))</f>
        <v xml:space="preserve"> </v>
      </c>
      <c r="T8" s="642" t="e">
        <f>INT($L$6*O8*(P8/R8))</f>
        <v>#VALUE!</v>
      </c>
      <c r="U8" s="639" t="e">
        <f>U6+T8</f>
        <v>#VALUE!</v>
      </c>
      <c r="V8" s="639" t="e">
        <f>$AB$6-U8</f>
        <v>#VALUE!</v>
      </c>
      <c r="W8" s="641" t="str">
        <f>B9</f>
        <v xml:space="preserve"> </v>
      </c>
      <c r="X8" s="639" t="e">
        <f>IF(AND(V6&lt;0,W8&gt;=20),ROUND(($K$6-INT($K$6*0.95)-1)/5,0),0)</f>
        <v>#VALUE!</v>
      </c>
      <c r="Y8" s="640" t="e">
        <f>($K$6-INT($K$6*0.95))-SUM($X$6:X8)</f>
        <v>#VALUE!</v>
      </c>
      <c r="Z8" s="637" t="str">
        <f>IF($F$6=" "," ",IF($K$6&gt;0,SUM($S$6:S9)," "))</f>
        <v xml:space="preserve"> </v>
      </c>
      <c r="AA8" s="632" t="str">
        <f>IF($Z$6=" "," ",IF($K$6&gt;0,$K$6-$Z$8," "))</f>
        <v xml:space="preserve"> </v>
      </c>
      <c r="AB8" s="689"/>
      <c r="AD8" s="650" t="s">
        <v>935</v>
      </c>
      <c r="AE8" s="711" t="s">
        <v>776</v>
      </c>
      <c r="AF8" s="605" t="s">
        <v>977</v>
      </c>
      <c r="AG8" s="605" t="s">
        <v>792</v>
      </c>
      <c r="AH8" s="605" t="s">
        <v>793</v>
      </c>
      <c r="AI8" s="605" t="s">
        <v>794</v>
      </c>
      <c r="AJ8" s="605" t="s">
        <v>792</v>
      </c>
      <c r="AK8" s="606" t="s">
        <v>793</v>
      </c>
      <c r="AN8" s="174">
        <v>3</v>
      </c>
      <c r="AO8" s="175">
        <v>0.33300000000000002</v>
      </c>
      <c r="AP8" s="175">
        <v>0.33400000000000002</v>
      </c>
      <c r="AQ8" s="176">
        <v>3</v>
      </c>
      <c r="AR8" s="175">
        <v>0.33300000000000002</v>
      </c>
      <c r="AS8" s="177">
        <v>0.33400000000000002</v>
      </c>
    </row>
    <row r="9" spans="1:47" ht="15" customHeight="1">
      <c r="A9" s="93" t="str">
        <f>IF($I$6&gt;0,IF(OR(B7=31,A7="R"),"R","H"),"")</f>
        <v/>
      </c>
      <c r="B9" s="680" t="str">
        <f>IF($I$6&gt;0,IF(B7&lt;31,B7+1,2)," ")</f>
        <v xml:space="preserve"> </v>
      </c>
      <c r="C9" s="680"/>
      <c r="D9" s="94" t="s">
        <v>66</v>
      </c>
      <c r="E9" s="654"/>
      <c r="F9" s="704"/>
      <c r="G9" s="654"/>
      <c r="H9" s="690"/>
      <c r="I9" s="702"/>
      <c r="J9" s="688"/>
      <c r="K9" s="684"/>
      <c r="L9" s="684"/>
      <c r="M9" s="690"/>
      <c r="N9" s="660"/>
      <c r="O9" s="662"/>
      <c r="P9" s="660"/>
      <c r="Q9" s="652"/>
      <c r="R9" s="656"/>
      <c r="S9" s="635"/>
      <c r="T9" s="642"/>
      <c r="U9" s="639"/>
      <c r="V9" s="639"/>
      <c r="W9" s="641"/>
      <c r="X9" s="639"/>
      <c r="Y9" s="640"/>
      <c r="Z9" s="638"/>
      <c r="AA9" s="633"/>
      <c r="AB9" s="691"/>
      <c r="AD9" s="650"/>
      <c r="AE9" s="711"/>
      <c r="AF9" s="605"/>
      <c r="AG9" s="605"/>
      <c r="AH9" s="605"/>
      <c r="AI9" s="605"/>
      <c r="AJ9" s="605"/>
      <c r="AK9" s="606"/>
      <c r="AN9" s="174">
        <v>4</v>
      </c>
      <c r="AO9" s="175">
        <v>0.25</v>
      </c>
      <c r="AP9" s="175">
        <v>0.25</v>
      </c>
      <c r="AQ9" s="176">
        <v>4</v>
      </c>
      <c r="AR9" s="175">
        <v>0.25</v>
      </c>
      <c r="AS9" s="177">
        <v>0.25</v>
      </c>
    </row>
    <row r="10" spans="1:47" ht="15" customHeight="1">
      <c r="A10" s="612" t="s">
        <v>489</v>
      </c>
      <c r="B10" s="613"/>
      <c r="C10" s="613"/>
      <c r="D10" s="614"/>
      <c r="E10" s="653"/>
      <c r="F10" s="703"/>
      <c r="G10" s="653"/>
      <c r="H10" s="689"/>
      <c r="I10" s="701"/>
      <c r="J10" s="687"/>
      <c r="K10" s="683"/>
      <c r="L10" s="683"/>
      <c r="M10" s="689"/>
      <c r="N10" s="659" t="str">
        <f>IF(ISNA(VLOOKUP($F$6,$AN$6:$AS$39,2,0))," ",VLOOKUP($F$6,$AN$6:$AS$39,IF(W10&lt;21,1,4),0))</f>
        <v xml:space="preserve"> </v>
      </c>
      <c r="O10" s="661" t="str">
        <f>IF(ISNA(VLOOKUP($F$6,$AN$6:$AS$39,3,0))," ",VLOOKUP($F$6,$AN$6:$AS$39,IF(W10&lt;21,IF($M$6="旧定額",2,3),IF($M$6="旧定額",5,6)),0))</f>
        <v xml:space="preserve"> </v>
      </c>
      <c r="P10" s="659">
        <f>IF($N$6=2,12-$P$6,12)</f>
        <v>12</v>
      </c>
      <c r="Q10" s="651" t="s">
        <v>809</v>
      </c>
      <c r="R10" s="655">
        <v>12</v>
      </c>
      <c r="S10" s="634" t="str">
        <f>IF($F$6=" "," ",IF($K$6&gt;0,IF(V10&gt;0,T10,IF(V8&gt;0,V8,0))+IF($K$6=$L$6,0,IF(Y10&gt;0,X10,IF(Y8&gt;0,Y8-1,0)))," "))</f>
        <v xml:space="preserve"> </v>
      </c>
      <c r="T10" s="642" t="e">
        <f>INT($L$6*O10*(P10/R10))</f>
        <v>#VALUE!</v>
      </c>
      <c r="U10" s="639" t="e">
        <f>U8+T10</f>
        <v>#VALUE!</v>
      </c>
      <c r="V10" s="639" t="e">
        <f>$AB$6-U10</f>
        <v>#VALUE!</v>
      </c>
      <c r="W10" s="641" t="str">
        <f>B11</f>
        <v xml:space="preserve"> </v>
      </c>
      <c r="X10" s="639" t="e">
        <f>IF(AND(V8&lt;0,W10&gt;=20),ROUND(($K$6-INT($K$6*0.95)-1)/5,0),0)</f>
        <v>#VALUE!</v>
      </c>
      <c r="Y10" s="640" t="e">
        <f>($K$6-INT($K$6*0.95))-SUM($X$6:X10)</f>
        <v>#VALUE!</v>
      </c>
      <c r="Z10" s="637" t="str">
        <f>IF($F$6=" "," ",IF($K$6&gt;0,SUM($S$6:S11)," "))</f>
        <v xml:space="preserve"> </v>
      </c>
      <c r="AA10" s="632" t="str">
        <f>IF($Z$6=" "," ",IF($K$6&gt;0,$K$6-$Z$10," "))</f>
        <v xml:space="preserve"> </v>
      </c>
      <c r="AB10" s="691"/>
      <c r="AD10" s="650"/>
      <c r="AE10" s="711"/>
      <c r="AF10" s="605"/>
      <c r="AG10" s="605"/>
      <c r="AH10" s="605"/>
      <c r="AI10" s="605"/>
      <c r="AJ10" s="605"/>
      <c r="AK10" s="606"/>
      <c r="AN10" s="174">
        <v>5</v>
      </c>
      <c r="AO10" s="175">
        <v>0.2</v>
      </c>
      <c r="AP10" s="175">
        <v>0.2</v>
      </c>
      <c r="AQ10" s="176">
        <v>5</v>
      </c>
      <c r="AR10" s="175">
        <v>0.2</v>
      </c>
      <c r="AS10" s="177">
        <v>0.2</v>
      </c>
    </row>
    <row r="11" spans="1:47" ht="15" customHeight="1">
      <c r="A11" s="93" t="str">
        <f>IF($I$6&gt;0,IF(OR(B9=31,A9="R"),"R","H"),"")</f>
        <v/>
      </c>
      <c r="B11" s="680" t="str">
        <f>IF($I$6&gt;0,IF(B9&lt;31,B9+1,2)," ")</f>
        <v xml:space="preserve"> </v>
      </c>
      <c r="C11" s="680"/>
      <c r="D11" s="94" t="s">
        <v>66</v>
      </c>
      <c r="E11" s="654"/>
      <c r="F11" s="704"/>
      <c r="G11" s="654"/>
      <c r="H11" s="690"/>
      <c r="I11" s="702"/>
      <c r="J11" s="688"/>
      <c r="K11" s="684"/>
      <c r="L11" s="684"/>
      <c r="M11" s="690"/>
      <c r="N11" s="660"/>
      <c r="O11" s="662"/>
      <c r="P11" s="660"/>
      <c r="Q11" s="652"/>
      <c r="R11" s="656"/>
      <c r="S11" s="635"/>
      <c r="T11" s="642"/>
      <c r="U11" s="639"/>
      <c r="V11" s="639"/>
      <c r="W11" s="641"/>
      <c r="X11" s="639"/>
      <c r="Y11" s="640"/>
      <c r="Z11" s="638"/>
      <c r="AA11" s="633"/>
      <c r="AB11" s="691"/>
      <c r="AD11" s="162">
        <v>1</v>
      </c>
      <c r="AE11" s="148" t="s">
        <v>64</v>
      </c>
      <c r="AF11" s="91">
        <v>4</v>
      </c>
      <c r="AG11" s="92">
        <v>0.25</v>
      </c>
      <c r="AH11" s="92">
        <v>0.25</v>
      </c>
      <c r="AI11" s="91">
        <v>4</v>
      </c>
      <c r="AJ11" s="92">
        <v>0.25</v>
      </c>
      <c r="AK11" s="95">
        <v>0.25</v>
      </c>
      <c r="AN11" s="174">
        <v>6</v>
      </c>
      <c r="AO11" s="175">
        <v>0.16600000000000001</v>
      </c>
      <c r="AP11" s="175">
        <v>0.16700000000000001</v>
      </c>
      <c r="AQ11" s="176">
        <v>6</v>
      </c>
      <c r="AR11" s="175">
        <v>0.16600000000000001</v>
      </c>
      <c r="AS11" s="177">
        <v>0.16700000000000001</v>
      </c>
    </row>
    <row r="12" spans="1:47" ht="15" customHeight="1">
      <c r="A12" s="612" t="s">
        <v>490</v>
      </c>
      <c r="B12" s="613"/>
      <c r="C12" s="613"/>
      <c r="D12" s="614"/>
      <c r="E12" s="653"/>
      <c r="F12" s="703"/>
      <c r="G12" s="653"/>
      <c r="H12" s="689"/>
      <c r="I12" s="701"/>
      <c r="J12" s="687"/>
      <c r="K12" s="683"/>
      <c r="L12" s="683"/>
      <c r="M12" s="689"/>
      <c r="N12" s="659" t="str">
        <f>IF(ISNA(VLOOKUP($F$6,$AN$6:$AS$39,2,0))," ",VLOOKUP($F$6,$AN$6:$AS$39,IF(W12&lt;21,1,4),0))</f>
        <v xml:space="preserve"> </v>
      </c>
      <c r="O12" s="661" t="str">
        <f>IF(ISNA(VLOOKUP($F$6,$AN$6:$AS$39,3,0))," ",VLOOKUP($F$6,$AN$6:$AS$39,IF(W12&lt;21,IF($M$6="旧定額",2,3),IF($M$6="旧定額",5,6)),0))</f>
        <v xml:space="preserve"> </v>
      </c>
      <c r="P12" s="659">
        <f>IF($N$6=3,12-$P$6,12)</f>
        <v>12</v>
      </c>
      <c r="Q12" s="651" t="s">
        <v>809</v>
      </c>
      <c r="R12" s="655">
        <v>12</v>
      </c>
      <c r="S12" s="634" t="str">
        <f>IF($F$6=" "," ",IF($K$6&gt;0,IF(V12&gt;0,T12,IF(V10&gt;0,V10,0))+IF($K$6=$L$6,0,IF(Y12&gt;0,X12,IF(Y10&gt;0,Y10-1,0)))," "))</f>
        <v xml:space="preserve"> </v>
      </c>
      <c r="T12" s="642" t="e">
        <f>INT($L$6*O12*(P12/R12))</f>
        <v>#VALUE!</v>
      </c>
      <c r="U12" s="639" t="e">
        <f>U10+T12</f>
        <v>#VALUE!</v>
      </c>
      <c r="V12" s="639" t="e">
        <f>$AB$6-U12</f>
        <v>#VALUE!</v>
      </c>
      <c r="W12" s="641" t="str">
        <f>B13</f>
        <v xml:space="preserve"> </v>
      </c>
      <c r="X12" s="639" t="e">
        <f>IF(AND(V10&lt;0,W12&gt;=20),ROUND(($K$6-INT($K$6*0.95)-1)/5,0),0)</f>
        <v>#VALUE!</v>
      </c>
      <c r="Y12" s="640" t="e">
        <f>($K$6-INT($K$6*0.95))-SUM($X$6:X12)</f>
        <v>#VALUE!</v>
      </c>
      <c r="Z12" s="637" t="str">
        <f>IF($F$6=" "," ",IF($K$6&gt;0,SUM($S$6:S13)," "))</f>
        <v xml:space="preserve"> </v>
      </c>
      <c r="AA12" s="632" t="str">
        <f>IF($Z$6=" "," ",IF($K$6&gt;0,$K$6-$Z$12," "))</f>
        <v xml:space="preserve"> </v>
      </c>
      <c r="AB12" s="691"/>
      <c r="AD12" s="162">
        <v>2</v>
      </c>
      <c r="AE12" s="149" t="s">
        <v>896</v>
      </c>
      <c r="AF12" s="128">
        <v>4</v>
      </c>
      <c r="AG12" s="129">
        <v>0.25</v>
      </c>
      <c r="AH12" s="129">
        <v>0.25</v>
      </c>
      <c r="AI12" s="91">
        <v>4</v>
      </c>
      <c r="AJ12" s="129">
        <v>0.25</v>
      </c>
      <c r="AK12" s="130">
        <v>0.25</v>
      </c>
      <c r="AN12" s="174">
        <v>7</v>
      </c>
      <c r="AO12" s="175">
        <v>0.14199999999999999</v>
      </c>
      <c r="AP12" s="175">
        <v>0.14299999999999999</v>
      </c>
      <c r="AQ12" s="176">
        <v>7</v>
      </c>
      <c r="AR12" s="175">
        <v>0.14199999999999999</v>
      </c>
      <c r="AS12" s="177">
        <v>0.14299999999999999</v>
      </c>
    </row>
    <row r="13" spans="1:47" ht="15" customHeight="1">
      <c r="A13" s="93" t="str">
        <f>IF($I$6&gt;0,IF(OR(B11=31,A11="R"),"R","H"),"")</f>
        <v/>
      </c>
      <c r="B13" s="680" t="str">
        <f>IF($I$6&gt;0,IF(B11&lt;31,B11+1,2)," ")</f>
        <v xml:space="preserve"> </v>
      </c>
      <c r="C13" s="680"/>
      <c r="D13" s="94" t="s">
        <v>66</v>
      </c>
      <c r="E13" s="654"/>
      <c r="F13" s="704"/>
      <c r="G13" s="654"/>
      <c r="H13" s="690"/>
      <c r="I13" s="702"/>
      <c r="J13" s="688"/>
      <c r="K13" s="684"/>
      <c r="L13" s="684"/>
      <c r="M13" s="690"/>
      <c r="N13" s="660"/>
      <c r="O13" s="662"/>
      <c r="P13" s="660"/>
      <c r="Q13" s="652"/>
      <c r="R13" s="656"/>
      <c r="S13" s="635"/>
      <c r="T13" s="642"/>
      <c r="U13" s="639"/>
      <c r="V13" s="639"/>
      <c r="W13" s="641"/>
      <c r="X13" s="639"/>
      <c r="Y13" s="640"/>
      <c r="Z13" s="638"/>
      <c r="AA13" s="633"/>
      <c r="AB13" s="691"/>
      <c r="AD13" s="162">
        <v>3</v>
      </c>
      <c r="AE13" s="150" t="s">
        <v>801</v>
      </c>
      <c r="AF13" s="91">
        <v>5</v>
      </c>
      <c r="AG13" s="92">
        <v>0.2</v>
      </c>
      <c r="AH13" s="92">
        <v>0.2</v>
      </c>
      <c r="AI13" s="91">
        <v>5</v>
      </c>
      <c r="AJ13" s="92">
        <v>0.2</v>
      </c>
      <c r="AK13" s="95">
        <v>0.2</v>
      </c>
      <c r="AN13" s="174">
        <v>8</v>
      </c>
      <c r="AO13" s="175">
        <v>0.125</v>
      </c>
      <c r="AP13" s="175">
        <v>0.125</v>
      </c>
      <c r="AQ13" s="176">
        <v>8</v>
      </c>
      <c r="AR13" s="175">
        <v>0.125</v>
      </c>
      <c r="AS13" s="177">
        <v>0.125</v>
      </c>
    </row>
    <row r="14" spans="1:47" ht="15" customHeight="1">
      <c r="A14" s="612" t="s">
        <v>491</v>
      </c>
      <c r="B14" s="613"/>
      <c r="C14" s="613"/>
      <c r="D14" s="614"/>
      <c r="E14" s="653"/>
      <c r="F14" s="703"/>
      <c r="G14" s="653"/>
      <c r="H14" s="689"/>
      <c r="I14" s="701"/>
      <c r="J14" s="687"/>
      <c r="K14" s="683"/>
      <c r="L14" s="683"/>
      <c r="M14" s="689"/>
      <c r="N14" s="659" t="str">
        <f>IF(ISNA(VLOOKUP($F$6,$AN$6:$AS$39,2,0))," ",VLOOKUP($F$6,$AN$6:$AS$39,IF(W14&lt;21,1,4),0))</f>
        <v xml:space="preserve"> </v>
      </c>
      <c r="O14" s="661" t="str">
        <f>IF(ISNA(VLOOKUP($F$6,$AN$6:$AS$39,3,0))," ",VLOOKUP($F$6,$AN$6:$AS$39,IF(W14&lt;21,IF($M$6="旧定額",2,3),IF($M$6="旧定額",5,6)),0))</f>
        <v xml:space="preserve"> </v>
      </c>
      <c r="P14" s="659">
        <f>IF($N$6=4,12-$P$6,12)</f>
        <v>12</v>
      </c>
      <c r="Q14" s="651" t="s">
        <v>809</v>
      </c>
      <c r="R14" s="655">
        <v>12</v>
      </c>
      <c r="S14" s="634" t="str">
        <f>IF($F$6=" "," ",IF($K$6&gt;0,IF(V14&gt;0,T14,IF(V12&gt;0,V12,0))+IF($K$6=$L$6,0,IF(Y14&gt;0,X14,IF(Y12&gt;0,Y12-1,0)))," "))</f>
        <v xml:space="preserve"> </v>
      </c>
      <c r="T14" s="642" t="e">
        <f>INT($L$6*O14*(P14/R14))</f>
        <v>#VALUE!</v>
      </c>
      <c r="U14" s="639" t="e">
        <f>U12+T14</f>
        <v>#VALUE!</v>
      </c>
      <c r="V14" s="639" t="e">
        <f>$AB$6-U14</f>
        <v>#VALUE!</v>
      </c>
      <c r="W14" s="641" t="str">
        <f>B15</f>
        <v xml:space="preserve"> </v>
      </c>
      <c r="X14" s="639" t="e">
        <f>IF(AND(V12&lt;0,W14&gt;=20),ROUND(($K$6-INT($K$6*0.95)-1)/5,0),0)</f>
        <v>#VALUE!</v>
      </c>
      <c r="Y14" s="640" t="e">
        <f>($K$6-INT($K$6*0.95))-SUM($X$6:X14)</f>
        <v>#VALUE!</v>
      </c>
      <c r="Z14" s="637" t="str">
        <f>IF($F$6=" "," ",IF($K$6&gt;0,SUM($S$6:S15)," "))</f>
        <v xml:space="preserve"> </v>
      </c>
      <c r="AA14" s="632" t="str">
        <f>IF($Z$6=" "," ",IF($K$6&gt;0,$K$6-$Z$14," "))</f>
        <v xml:space="preserve"> </v>
      </c>
      <c r="AB14" s="691"/>
      <c r="AD14" s="162">
        <v>4</v>
      </c>
      <c r="AE14" s="149" t="s">
        <v>897</v>
      </c>
      <c r="AF14" s="91">
        <v>5</v>
      </c>
      <c r="AG14" s="92">
        <v>0.2</v>
      </c>
      <c r="AH14" s="92">
        <v>0.2</v>
      </c>
      <c r="AI14" s="91">
        <v>5</v>
      </c>
      <c r="AJ14" s="92">
        <v>0.2</v>
      </c>
      <c r="AK14" s="95">
        <v>0.2</v>
      </c>
      <c r="AN14" s="174">
        <v>9</v>
      </c>
      <c r="AO14" s="175">
        <v>0.111</v>
      </c>
      <c r="AP14" s="175">
        <v>0.112</v>
      </c>
      <c r="AQ14" s="176">
        <v>9</v>
      </c>
      <c r="AR14" s="175">
        <v>0.111</v>
      </c>
      <c r="AS14" s="177">
        <v>0.112</v>
      </c>
    </row>
    <row r="15" spans="1:47" ht="15" customHeight="1">
      <c r="A15" s="93" t="str">
        <f>IF($I$6&gt;0,IF(OR(B13=31,A13="R"),"R","H"),"")</f>
        <v/>
      </c>
      <c r="B15" s="680" t="str">
        <f>IF($I$6&gt;0,IF(B13&lt;31,B13+1,2)," ")</f>
        <v xml:space="preserve"> </v>
      </c>
      <c r="C15" s="680"/>
      <c r="D15" s="94" t="s">
        <v>66</v>
      </c>
      <c r="E15" s="654"/>
      <c r="F15" s="704"/>
      <c r="G15" s="654"/>
      <c r="H15" s="690"/>
      <c r="I15" s="702"/>
      <c r="J15" s="688"/>
      <c r="K15" s="684"/>
      <c r="L15" s="684"/>
      <c r="M15" s="690"/>
      <c r="N15" s="660"/>
      <c r="O15" s="662"/>
      <c r="P15" s="660"/>
      <c r="Q15" s="652"/>
      <c r="R15" s="656"/>
      <c r="S15" s="635"/>
      <c r="T15" s="642"/>
      <c r="U15" s="639"/>
      <c r="V15" s="639"/>
      <c r="W15" s="641"/>
      <c r="X15" s="639"/>
      <c r="Y15" s="640"/>
      <c r="Z15" s="638"/>
      <c r="AA15" s="633"/>
      <c r="AB15" s="691"/>
      <c r="AD15" s="162">
        <v>5</v>
      </c>
      <c r="AE15" s="148" t="s">
        <v>676</v>
      </c>
      <c r="AF15" s="91">
        <v>8</v>
      </c>
      <c r="AG15" s="92">
        <v>0.125</v>
      </c>
      <c r="AH15" s="92">
        <v>0.125</v>
      </c>
      <c r="AI15" s="91">
        <v>7</v>
      </c>
      <c r="AJ15" s="92">
        <v>0.14199999999999999</v>
      </c>
      <c r="AK15" s="95">
        <v>0.14299999999999999</v>
      </c>
      <c r="AN15" s="174">
        <v>10</v>
      </c>
      <c r="AO15" s="175">
        <v>0.1</v>
      </c>
      <c r="AP15" s="175">
        <v>0.1</v>
      </c>
      <c r="AQ15" s="176">
        <v>10</v>
      </c>
      <c r="AR15" s="175">
        <v>0.1</v>
      </c>
      <c r="AS15" s="177">
        <v>0.1</v>
      </c>
    </row>
    <row r="16" spans="1:47" ht="15" customHeight="1">
      <c r="A16" s="612" t="s">
        <v>495</v>
      </c>
      <c r="B16" s="613"/>
      <c r="C16" s="613"/>
      <c r="D16" s="614"/>
      <c r="E16" s="653"/>
      <c r="F16" s="703"/>
      <c r="G16" s="653"/>
      <c r="H16" s="689"/>
      <c r="I16" s="701"/>
      <c r="J16" s="687"/>
      <c r="K16" s="683"/>
      <c r="L16" s="683"/>
      <c r="M16" s="689"/>
      <c r="N16" s="659" t="str">
        <f>IF(ISNA(VLOOKUP($F$6,$AN$6:$AS$39,2,0))," ",VLOOKUP($F$6,$AN$6:$AS$39,IF(W16&lt;21,1,4),0))</f>
        <v xml:space="preserve"> </v>
      </c>
      <c r="O16" s="661" t="str">
        <f>IF(ISNA(VLOOKUP($F$6,$AN$6:$AS$39,3,0))," ",VLOOKUP($F$6,$AN$6:$AS$39,IF(W16&lt;21,IF($M$6="旧定額",2,3),IF($M$6="旧定額",5,6)),0))</f>
        <v xml:space="preserve"> </v>
      </c>
      <c r="P16" s="659">
        <f>IF($N$6=5,12-$P$6,12)</f>
        <v>12</v>
      </c>
      <c r="Q16" s="651" t="s">
        <v>809</v>
      </c>
      <c r="R16" s="655">
        <v>12</v>
      </c>
      <c r="S16" s="634" t="str">
        <f>IF($F$6=" "," ",IF($K$6&gt;0,IF(V16&gt;0,T16,IF(V14&gt;0,V14,0))+IF($K$6=$L$6,0,IF(Y16&gt;0,X16,IF(Y14&gt;0,Y14-1,0)))," "))</f>
        <v xml:space="preserve"> </v>
      </c>
      <c r="T16" s="642" t="e">
        <f>INT($L$6*O16*(P16/R16))</f>
        <v>#VALUE!</v>
      </c>
      <c r="U16" s="639" t="e">
        <f>U14+T16</f>
        <v>#VALUE!</v>
      </c>
      <c r="V16" s="639" t="e">
        <f>$AB$6-U16</f>
        <v>#VALUE!</v>
      </c>
      <c r="W16" s="641" t="str">
        <f>B17</f>
        <v xml:space="preserve"> </v>
      </c>
      <c r="X16" s="639" t="e">
        <f>IF(AND(V14&lt;0,W16&gt;=20),ROUND(($K$6-INT($K$6*0.95)-1)/5,0),0)</f>
        <v>#VALUE!</v>
      </c>
      <c r="Y16" s="640" t="e">
        <f>($K$6-INT($K$6*0.95))-SUM($X$6:X16)</f>
        <v>#VALUE!</v>
      </c>
      <c r="Z16" s="637" t="str">
        <f>IF($F$6=" "," ",IF($K$6&gt;0,SUM($S$6:S17)," "))</f>
        <v xml:space="preserve"> </v>
      </c>
      <c r="AA16" s="632" t="str">
        <f>IF($Z$6=" "," ",IF($K$6&gt;0,$K$6-$Z$16," "))</f>
        <v xml:space="preserve"> </v>
      </c>
      <c r="AB16" s="691"/>
      <c r="AD16" s="162">
        <v>6</v>
      </c>
      <c r="AE16" s="150" t="s">
        <v>795</v>
      </c>
      <c r="AF16" s="91">
        <v>5</v>
      </c>
      <c r="AG16" s="92">
        <v>0.2</v>
      </c>
      <c r="AH16" s="92">
        <v>0.2</v>
      </c>
      <c r="AI16" s="91">
        <v>7</v>
      </c>
      <c r="AJ16" s="92">
        <v>0.14199999999999999</v>
      </c>
      <c r="AK16" s="95">
        <v>0.14299999999999999</v>
      </c>
      <c r="AN16" s="174">
        <v>11</v>
      </c>
      <c r="AO16" s="175">
        <v>0.09</v>
      </c>
      <c r="AP16" s="175">
        <v>9.0999999999999998E-2</v>
      </c>
      <c r="AQ16" s="176">
        <v>11</v>
      </c>
      <c r="AR16" s="175">
        <v>0.09</v>
      </c>
      <c r="AS16" s="177">
        <v>9.0999999999999998E-2</v>
      </c>
    </row>
    <row r="17" spans="1:45" ht="15" customHeight="1">
      <c r="A17" s="93" t="str">
        <f>IF($I$6&gt;0,IF(OR(B15=31,A15="R"),"R","H"),"")</f>
        <v/>
      </c>
      <c r="B17" s="680" t="str">
        <f>IF($I$6&gt;0,IF(B15&lt;31,B15+1,2)," ")</f>
        <v xml:space="preserve"> </v>
      </c>
      <c r="C17" s="680"/>
      <c r="D17" s="94" t="s">
        <v>66</v>
      </c>
      <c r="E17" s="654"/>
      <c r="F17" s="704"/>
      <c r="G17" s="654"/>
      <c r="H17" s="690"/>
      <c r="I17" s="702"/>
      <c r="J17" s="688"/>
      <c r="K17" s="684"/>
      <c r="L17" s="684"/>
      <c r="M17" s="690"/>
      <c r="N17" s="660"/>
      <c r="O17" s="662"/>
      <c r="P17" s="660"/>
      <c r="Q17" s="652"/>
      <c r="R17" s="656"/>
      <c r="S17" s="635"/>
      <c r="T17" s="642"/>
      <c r="U17" s="639"/>
      <c r="V17" s="639"/>
      <c r="W17" s="641"/>
      <c r="X17" s="639"/>
      <c r="Y17" s="640"/>
      <c r="Z17" s="638"/>
      <c r="AA17" s="633"/>
      <c r="AB17" s="691"/>
      <c r="AD17" s="162">
        <v>7</v>
      </c>
      <c r="AE17" s="149" t="s">
        <v>898</v>
      </c>
      <c r="AF17" s="91">
        <v>5</v>
      </c>
      <c r="AG17" s="92">
        <v>0.2</v>
      </c>
      <c r="AH17" s="92">
        <v>0.2</v>
      </c>
      <c r="AI17" s="91">
        <v>7</v>
      </c>
      <c r="AJ17" s="92">
        <v>0.14199999999999999</v>
      </c>
      <c r="AK17" s="95">
        <v>0.14299999999999999</v>
      </c>
      <c r="AN17" s="174">
        <v>12</v>
      </c>
      <c r="AO17" s="175">
        <v>8.3000000000000004E-2</v>
      </c>
      <c r="AP17" s="175">
        <v>8.4000000000000005E-2</v>
      </c>
      <c r="AQ17" s="176">
        <v>12</v>
      </c>
      <c r="AR17" s="175">
        <v>8.3000000000000004E-2</v>
      </c>
      <c r="AS17" s="177">
        <v>8.4000000000000005E-2</v>
      </c>
    </row>
    <row r="18" spans="1:45" ht="15" customHeight="1">
      <c r="A18" s="612" t="s">
        <v>496</v>
      </c>
      <c r="B18" s="613"/>
      <c r="C18" s="613"/>
      <c r="D18" s="614"/>
      <c r="E18" s="653"/>
      <c r="F18" s="703"/>
      <c r="G18" s="653"/>
      <c r="H18" s="689"/>
      <c r="I18" s="701"/>
      <c r="J18" s="687"/>
      <c r="K18" s="683"/>
      <c r="L18" s="683"/>
      <c r="M18" s="689"/>
      <c r="N18" s="659" t="str">
        <f>IF(ISNA(VLOOKUP($F$6,$AN$6:$AS$39,2,0))," ",VLOOKUP($F$6,$AN$6:$AS$39,IF(W18&lt;21,1,4),0))</f>
        <v xml:space="preserve"> </v>
      </c>
      <c r="O18" s="661" t="str">
        <f>IF(ISNA(VLOOKUP($F$6,$AN$6:$AS$39,3,0))," ",VLOOKUP($F$6,$AN$6:$AS$39,IF(W18&lt;21,IF($M$6="旧定額",2,3),IF($M$6="旧定額",5,6)),0))</f>
        <v xml:space="preserve"> </v>
      </c>
      <c r="P18" s="659">
        <f>IF($N$6=6,12-$P$6,12)</f>
        <v>12</v>
      </c>
      <c r="Q18" s="651" t="s">
        <v>809</v>
      </c>
      <c r="R18" s="655">
        <v>12</v>
      </c>
      <c r="S18" s="634" t="str">
        <f>IF($F$6=" "," ",IF($K$6&gt;0,IF(V18&gt;0,T18,IF(V16&gt;0,V16,0))+IF($K$6=$L$6,0,IF(Y18&gt;0,X18,IF(Y16&gt;0,Y16-1,0)))," "))</f>
        <v xml:space="preserve"> </v>
      </c>
      <c r="T18" s="642" t="e">
        <f>INT($L$6*O18*(P18/R18))</f>
        <v>#VALUE!</v>
      </c>
      <c r="U18" s="639" t="e">
        <f t="shared" ref="U18:U38" si="0">U16+T18</f>
        <v>#VALUE!</v>
      </c>
      <c r="V18" s="639" t="e">
        <f>$AB$6-U18</f>
        <v>#VALUE!</v>
      </c>
      <c r="W18" s="641" t="str">
        <f>B19</f>
        <v xml:space="preserve"> </v>
      </c>
      <c r="X18" s="639" t="e">
        <f>IF(AND(V16&lt;0,W18&gt;=20),ROUND(($K$6-INT($K$6*0.95)-1)/5,0),0)</f>
        <v>#VALUE!</v>
      </c>
      <c r="Y18" s="640" t="e">
        <f>($K$6-INT($K$6*0.95))-SUM($X$6:X18)</f>
        <v>#VALUE!</v>
      </c>
      <c r="Z18" s="637" t="str">
        <f>IF($F$6=" "," ",IF($K$6&gt;0,SUM($S$6:S19)," "))</f>
        <v xml:space="preserve"> </v>
      </c>
      <c r="AA18" s="632" t="str">
        <f>IF($Z$6=" "," ",IF($K$6&gt;0,$K$6-$Z$18," "))</f>
        <v xml:space="preserve"> </v>
      </c>
      <c r="AB18" s="691"/>
      <c r="AD18" s="162">
        <v>8</v>
      </c>
      <c r="AE18" s="149" t="s">
        <v>899</v>
      </c>
      <c r="AF18" s="91">
        <v>5</v>
      </c>
      <c r="AG18" s="92">
        <v>0.2</v>
      </c>
      <c r="AH18" s="92">
        <v>0.2</v>
      </c>
      <c r="AI18" s="91">
        <v>7</v>
      </c>
      <c r="AJ18" s="92">
        <v>0.14199999999999999</v>
      </c>
      <c r="AK18" s="95">
        <v>0.14299999999999999</v>
      </c>
      <c r="AN18" s="174">
        <v>13</v>
      </c>
      <c r="AO18" s="175">
        <v>7.5999999999999998E-2</v>
      </c>
      <c r="AP18" s="175">
        <v>7.6999999999999999E-2</v>
      </c>
      <c r="AQ18" s="176">
        <v>13</v>
      </c>
      <c r="AR18" s="175">
        <v>7.5999999999999998E-2</v>
      </c>
      <c r="AS18" s="177">
        <v>7.6999999999999999E-2</v>
      </c>
    </row>
    <row r="19" spans="1:45" ht="15" customHeight="1">
      <c r="A19" s="93" t="str">
        <f>IF($I$6&gt;0,IF(OR(B17=31,A17="R"),"R","H"),"")</f>
        <v/>
      </c>
      <c r="B19" s="680" t="str">
        <f>IF($I$6&gt;0,IF(B17&lt;31,B17+1,2)," ")</f>
        <v xml:space="preserve"> </v>
      </c>
      <c r="C19" s="680"/>
      <c r="D19" s="94" t="s">
        <v>66</v>
      </c>
      <c r="E19" s="654"/>
      <c r="F19" s="704"/>
      <c r="G19" s="654"/>
      <c r="H19" s="690"/>
      <c r="I19" s="702"/>
      <c r="J19" s="688"/>
      <c r="K19" s="684"/>
      <c r="L19" s="684"/>
      <c r="M19" s="690"/>
      <c r="N19" s="660"/>
      <c r="O19" s="662"/>
      <c r="P19" s="660"/>
      <c r="Q19" s="652"/>
      <c r="R19" s="656"/>
      <c r="S19" s="635"/>
      <c r="T19" s="642"/>
      <c r="U19" s="639"/>
      <c r="V19" s="639"/>
      <c r="W19" s="641"/>
      <c r="X19" s="639"/>
      <c r="Y19" s="640"/>
      <c r="Z19" s="638"/>
      <c r="AA19" s="633"/>
      <c r="AB19" s="691"/>
      <c r="AD19" s="162">
        <v>9</v>
      </c>
      <c r="AE19" s="149" t="s">
        <v>900</v>
      </c>
      <c r="AF19" s="91">
        <v>5</v>
      </c>
      <c r="AG19" s="92">
        <v>0.2</v>
      </c>
      <c r="AH19" s="92">
        <v>0.2</v>
      </c>
      <c r="AI19" s="91">
        <v>7</v>
      </c>
      <c r="AJ19" s="92">
        <v>0.14199999999999999</v>
      </c>
      <c r="AK19" s="95">
        <v>0.14299999999999999</v>
      </c>
      <c r="AN19" s="174">
        <v>14</v>
      </c>
      <c r="AO19" s="175">
        <v>7.0999999999999994E-2</v>
      </c>
      <c r="AP19" s="175">
        <v>7.1999999999999995E-2</v>
      </c>
      <c r="AQ19" s="176">
        <v>14</v>
      </c>
      <c r="AR19" s="175">
        <v>7.0999999999999994E-2</v>
      </c>
      <c r="AS19" s="177">
        <v>7.1999999999999995E-2</v>
      </c>
    </row>
    <row r="20" spans="1:45" ht="15" customHeight="1">
      <c r="A20" s="612" t="s">
        <v>497</v>
      </c>
      <c r="B20" s="613"/>
      <c r="C20" s="613"/>
      <c r="D20" s="614"/>
      <c r="E20" s="653"/>
      <c r="F20" s="703"/>
      <c r="G20" s="653"/>
      <c r="H20" s="689"/>
      <c r="I20" s="701"/>
      <c r="J20" s="687"/>
      <c r="K20" s="683"/>
      <c r="L20" s="683"/>
      <c r="M20" s="689"/>
      <c r="N20" s="659" t="str">
        <f>IF(ISNA(VLOOKUP($F$6,$AN$6:$AS$39,2,0))," ",VLOOKUP($F$6,$AN$6:$AS$39,IF(W20&lt;21,1,4),0))</f>
        <v xml:space="preserve"> </v>
      </c>
      <c r="O20" s="661" t="str">
        <f>IF(ISNA(VLOOKUP($F$6,$AN$6:$AS$39,3,0))," ",VLOOKUP($F$6,$AN$6:$AS$39,IF(W20&lt;21,IF($M$6="旧定額",2,3),IF($M$6="旧定額",5,6)),0))</f>
        <v xml:space="preserve"> </v>
      </c>
      <c r="P20" s="659">
        <f>IF($N$6=7,12-$P$6,12)</f>
        <v>12</v>
      </c>
      <c r="Q20" s="651" t="s">
        <v>809</v>
      </c>
      <c r="R20" s="655">
        <v>12</v>
      </c>
      <c r="S20" s="634" t="str">
        <f>IF($F$6=" "," ",IF($K$6&gt;0,IF(V20&gt;0,T20,IF(V18&gt;0,V18,0))+IF($K$6=$L$6,0,IF(Y20&gt;0,X20,IF(Y18&gt;0,Y18-1,0)))," "))</f>
        <v xml:space="preserve"> </v>
      </c>
      <c r="T20" s="642" t="e">
        <f>INT($L$6*O20*(P20/R20))</f>
        <v>#VALUE!</v>
      </c>
      <c r="U20" s="639" t="e">
        <f t="shared" si="0"/>
        <v>#VALUE!</v>
      </c>
      <c r="V20" s="639" t="e">
        <f>$AB$6-U20</f>
        <v>#VALUE!</v>
      </c>
      <c r="W20" s="641" t="str">
        <f>B21</f>
        <v xml:space="preserve"> </v>
      </c>
      <c r="X20" s="639" t="e">
        <f>IF(AND(V18&lt;0,W20&gt;=20),ROUND(($K$6-INT($K$6*0.95)-1)/5,0),0)</f>
        <v>#VALUE!</v>
      </c>
      <c r="Y20" s="640" t="e">
        <f>($K$6-INT($K$6*0.95))-SUM($X$6:X20)</f>
        <v>#VALUE!</v>
      </c>
      <c r="Z20" s="637" t="str">
        <f>IF($F$6=" "," ",IF($K$6&gt;0,SUM($S$6:S21)," "))</f>
        <v xml:space="preserve"> </v>
      </c>
      <c r="AA20" s="632" t="str">
        <f>IF($Z$6=" "," ",IF($K$6&gt;0,$K$6-$Z$20," "))</f>
        <v xml:space="preserve"> </v>
      </c>
      <c r="AB20" s="691"/>
      <c r="AD20" s="162">
        <v>10</v>
      </c>
      <c r="AE20" s="149" t="s">
        <v>901</v>
      </c>
      <c r="AF20" s="91">
        <v>5</v>
      </c>
      <c r="AG20" s="92">
        <v>0.2</v>
      </c>
      <c r="AH20" s="92">
        <v>0.2</v>
      </c>
      <c r="AI20" s="91">
        <v>7</v>
      </c>
      <c r="AJ20" s="92">
        <v>0.14199999999999999</v>
      </c>
      <c r="AK20" s="95">
        <v>0.14299999999999999</v>
      </c>
      <c r="AN20" s="174">
        <v>15</v>
      </c>
      <c r="AO20" s="175">
        <v>6.6000000000000003E-2</v>
      </c>
      <c r="AP20" s="175">
        <v>6.7000000000000004E-2</v>
      </c>
      <c r="AQ20" s="176">
        <v>15</v>
      </c>
      <c r="AR20" s="175">
        <v>6.6000000000000003E-2</v>
      </c>
      <c r="AS20" s="177">
        <v>6.7000000000000004E-2</v>
      </c>
    </row>
    <row r="21" spans="1:45" ht="15" customHeight="1">
      <c r="A21" s="93" t="str">
        <f>IF($I$6&gt;0,IF(OR(B19=31,A19="R"),"R","H"),"")</f>
        <v/>
      </c>
      <c r="B21" s="680" t="str">
        <f>IF($I$6&gt;0,IF(B19&lt;31,B19+1,2)," ")</f>
        <v xml:space="preserve"> </v>
      </c>
      <c r="C21" s="680"/>
      <c r="D21" s="94" t="s">
        <v>66</v>
      </c>
      <c r="E21" s="654"/>
      <c r="F21" s="704"/>
      <c r="G21" s="654"/>
      <c r="H21" s="690"/>
      <c r="I21" s="702"/>
      <c r="J21" s="688"/>
      <c r="K21" s="684"/>
      <c r="L21" s="684"/>
      <c r="M21" s="690"/>
      <c r="N21" s="660"/>
      <c r="O21" s="662"/>
      <c r="P21" s="660"/>
      <c r="Q21" s="652"/>
      <c r="R21" s="656"/>
      <c r="S21" s="635"/>
      <c r="T21" s="642"/>
      <c r="U21" s="639"/>
      <c r="V21" s="639"/>
      <c r="W21" s="641"/>
      <c r="X21" s="639"/>
      <c r="Y21" s="640"/>
      <c r="Z21" s="638"/>
      <c r="AA21" s="633"/>
      <c r="AB21" s="691"/>
      <c r="AD21" s="162">
        <v>11</v>
      </c>
      <c r="AE21" s="149" t="s">
        <v>902</v>
      </c>
      <c r="AF21" s="91">
        <v>5</v>
      </c>
      <c r="AG21" s="92">
        <v>0.2</v>
      </c>
      <c r="AH21" s="92">
        <v>0.2</v>
      </c>
      <c r="AI21" s="91">
        <v>7</v>
      </c>
      <c r="AJ21" s="92">
        <v>0.14199999999999999</v>
      </c>
      <c r="AK21" s="95">
        <v>0.14299999999999999</v>
      </c>
      <c r="AN21" s="174">
        <v>16</v>
      </c>
      <c r="AO21" s="175">
        <v>6.2E-2</v>
      </c>
      <c r="AP21" s="175">
        <v>6.3E-2</v>
      </c>
      <c r="AQ21" s="176">
        <v>16</v>
      </c>
      <c r="AR21" s="175">
        <v>6.2E-2</v>
      </c>
      <c r="AS21" s="177">
        <v>6.3E-2</v>
      </c>
    </row>
    <row r="22" spans="1:45" ht="15" customHeight="1">
      <c r="A22" s="612" t="s">
        <v>498</v>
      </c>
      <c r="B22" s="613"/>
      <c r="C22" s="613"/>
      <c r="D22" s="614"/>
      <c r="E22" s="653"/>
      <c r="F22" s="703"/>
      <c r="G22" s="653"/>
      <c r="H22" s="689"/>
      <c r="I22" s="701"/>
      <c r="J22" s="687"/>
      <c r="K22" s="683"/>
      <c r="L22" s="683"/>
      <c r="M22" s="689"/>
      <c r="N22" s="659" t="str">
        <f>IF(ISNA(VLOOKUP($F$6,$AN$6:$AS$39,2,0))," ",VLOOKUP($F$6,$AN$6:$AS$39,IF(W22&lt;21,1,4),0))</f>
        <v xml:space="preserve"> </v>
      </c>
      <c r="O22" s="661" t="str">
        <f>IF(ISNA(VLOOKUP($F$6,$AN$6:$AS$39,3,0))," ",VLOOKUP($F$6,$AN$6:$AS$39,IF(W22&lt;21,IF($M$6="旧定額",2,3),IF($M$6="旧定額",5,6)),0))</f>
        <v xml:space="preserve"> </v>
      </c>
      <c r="P22" s="659">
        <f>IF($N$6=8,12-$P$6,12)</f>
        <v>12</v>
      </c>
      <c r="Q22" s="651" t="s">
        <v>809</v>
      </c>
      <c r="R22" s="655">
        <v>12</v>
      </c>
      <c r="S22" s="634" t="str">
        <f>IF($F$6=" "," ",IF($K$6&gt;0,IF(V22&gt;0,T22,IF(V20&gt;0,V20,0))+IF($K$6=$L$6,0,IF(Y22&gt;0,X22,IF(Y20&gt;0,Y20-1,0)))," "))</f>
        <v xml:space="preserve"> </v>
      </c>
      <c r="T22" s="642" t="e">
        <f>INT($L$6*O22*(P22/R22))</f>
        <v>#VALUE!</v>
      </c>
      <c r="U22" s="639" t="e">
        <f t="shared" si="0"/>
        <v>#VALUE!</v>
      </c>
      <c r="V22" s="639" t="e">
        <f>$AB$6-U22</f>
        <v>#VALUE!</v>
      </c>
      <c r="W22" s="641" t="str">
        <f>B23</f>
        <v xml:space="preserve"> </v>
      </c>
      <c r="X22" s="639" t="e">
        <f>IF(AND(V20&lt;0,W22&gt;=20),ROUND(($K$6-INT($K$6*0.95)-1)/5,0),0)</f>
        <v>#VALUE!</v>
      </c>
      <c r="Y22" s="640" t="e">
        <f>($K$6-INT($K$6*0.95))-SUM($X$6:X22)</f>
        <v>#VALUE!</v>
      </c>
      <c r="Z22" s="637" t="str">
        <f>IF($F$6=" "," ",IF($K$6&gt;0,SUM($S$6:S23)," "))</f>
        <v xml:space="preserve"> </v>
      </c>
      <c r="AA22" s="632" t="str">
        <f>IF($Z$6=" "," ",IF($K$6&gt;0,$K$6-$Z$22," "))</f>
        <v xml:space="preserve"> </v>
      </c>
      <c r="AB22" s="691"/>
      <c r="AD22" s="162">
        <v>12</v>
      </c>
      <c r="AE22" s="148" t="s">
        <v>796</v>
      </c>
      <c r="AF22" s="91">
        <v>5</v>
      </c>
      <c r="AG22" s="92">
        <v>0.2</v>
      </c>
      <c r="AH22" s="92">
        <v>0.2</v>
      </c>
      <c r="AI22" s="91">
        <v>7</v>
      </c>
      <c r="AJ22" s="92">
        <v>0.14199999999999999</v>
      </c>
      <c r="AK22" s="95">
        <v>0.14299999999999999</v>
      </c>
      <c r="AN22" s="174">
        <v>17</v>
      </c>
      <c r="AO22" s="175">
        <v>5.8000000000000003E-2</v>
      </c>
      <c r="AP22" s="175">
        <v>5.8999999999999997E-2</v>
      </c>
      <c r="AQ22" s="176">
        <v>17</v>
      </c>
      <c r="AR22" s="175">
        <v>5.8000000000000003E-2</v>
      </c>
      <c r="AS22" s="177">
        <v>5.8999999999999997E-2</v>
      </c>
    </row>
    <row r="23" spans="1:45" ht="15" customHeight="1">
      <c r="A23" s="93" t="str">
        <f>IF($I$6&gt;0,IF(OR(B21=31,A21="R"),"R","H"),"")</f>
        <v/>
      </c>
      <c r="B23" s="680" t="str">
        <f>IF($I$6&gt;0,IF(B21&lt;31,B21+1,2)," ")</f>
        <v xml:space="preserve"> </v>
      </c>
      <c r="C23" s="680"/>
      <c r="D23" s="94" t="s">
        <v>66</v>
      </c>
      <c r="E23" s="654"/>
      <c r="F23" s="704"/>
      <c r="G23" s="654"/>
      <c r="H23" s="690"/>
      <c r="I23" s="702"/>
      <c r="J23" s="688"/>
      <c r="K23" s="684"/>
      <c r="L23" s="684"/>
      <c r="M23" s="690"/>
      <c r="N23" s="660"/>
      <c r="O23" s="662"/>
      <c r="P23" s="660"/>
      <c r="Q23" s="652"/>
      <c r="R23" s="656"/>
      <c r="S23" s="635"/>
      <c r="T23" s="642"/>
      <c r="U23" s="639"/>
      <c r="V23" s="639"/>
      <c r="W23" s="641"/>
      <c r="X23" s="639"/>
      <c r="Y23" s="640"/>
      <c r="Z23" s="638"/>
      <c r="AA23" s="633"/>
      <c r="AB23" s="691"/>
      <c r="AD23" s="162">
        <v>13</v>
      </c>
      <c r="AE23" s="149" t="s">
        <v>903</v>
      </c>
      <c r="AF23" s="91">
        <v>5</v>
      </c>
      <c r="AG23" s="92">
        <v>0.2</v>
      </c>
      <c r="AH23" s="92">
        <v>0.2</v>
      </c>
      <c r="AI23" s="91">
        <v>7</v>
      </c>
      <c r="AJ23" s="92">
        <v>0.14199999999999999</v>
      </c>
      <c r="AK23" s="95">
        <v>0.14299999999999999</v>
      </c>
      <c r="AN23" s="174">
        <v>18</v>
      </c>
      <c r="AO23" s="175">
        <v>5.5E-2</v>
      </c>
      <c r="AP23" s="175">
        <v>5.6000000000000001E-2</v>
      </c>
      <c r="AQ23" s="176">
        <v>18</v>
      </c>
      <c r="AR23" s="175">
        <v>5.5E-2</v>
      </c>
      <c r="AS23" s="177">
        <v>5.6000000000000001E-2</v>
      </c>
    </row>
    <row r="24" spans="1:45" ht="15" customHeight="1">
      <c r="A24" s="612" t="s">
        <v>499</v>
      </c>
      <c r="B24" s="613"/>
      <c r="C24" s="613"/>
      <c r="D24" s="614"/>
      <c r="E24" s="653"/>
      <c r="F24" s="703"/>
      <c r="G24" s="653"/>
      <c r="H24" s="689"/>
      <c r="I24" s="701"/>
      <c r="J24" s="687"/>
      <c r="K24" s="683"/>
      <c r="L24" s="683"/>
      <c r="M24" s="689"/>
      <c r="N24" s="659" t="str">
        <f>IF(ISNA(VLOOKUP($F$6,$AN$6:$AS$39,2,0))," ",VLOOKUP($F$6,$AN$6:$AS$39,IF(W24&lt;21,1,4),0))</f>
        <v xml:space="preserve"> </v>
      </c>
      <c r="O24" s="661" t="str">
        <f>IF(ISNA(VLOOKUP($F$6,$AN$6:$AS$39,3,0))," ",VLOOKUP($F$6,$AN$6:$AS$39,IF(W24&lt;21,IF($M$6="旧定額",2,3),IF($M$6="旧定額",5,6)),0))</f>
        <v xml:space="preserve"> </v>
      </c>
      <c r="P24" s="659">
        <f>IF($N$6=9,12-$P$6,12)</f>
        <v>12</v>
      </c>
      <c r="Q24" s="651" t="s">
        <v>809</v>
      </c>
      <c r="R24" s="655">
        <v>12</v>
      </c>
      <c r="S24" s="634" t="str">
        <f>IF($F$6=" "," ",IF($K$6&gt;0,IF(V24&gt;0,T24,IF(V22&gt;0,V22,0))+IF($K$6=$L$6,0,IF(Y24&gt;0,X24,IF(Y22&gt;0,Y22-1,0)))," "))</f>
        <v xml:space="preserve"> </v>
      </c>
      <c r="T24" s="642" t="e">
        <f>INT($L$6*O24*(P24/R24))</f>
        <v>#VALUE!</v>
      </c>
      <c r="U24" s="639" t="e">
        <f t="shared" si="0"/>
        <v>#VALUE!</v>
      </c>
      <c r="V24" s="639" t="e">
        <f>$AB$6-U24</f>
        <v>#VALUE!</v>
      </c>
      <c r="W24" s="641" t="str">
        <f>B25</f>
        <v xml:space="preserve"> </v>
      </c>
      <c r="X24" s="639" t="e">
        <f>IF(AND(V22&lt;0,W24&gt;=20),ROUND(($K$6-INT($K$6*0.95)-1)/5,0),0)</f>
        <v>#VALUE!</v>
      </c>
      <c r="Y24" s="640" t="e">
        <f>($K$6-INT($K$6*0.95))-SUM($X$6:X24)</f>
        <v>#VALUE!</v>
      </c>
      <c r="Z24" s="637" t="str">
        <f>IF($F$6=" "," ",IF($K$6&gt;0,SUM($S$6:S25)," "))</f>
        <v xml:space="preserve"> </v>
      </c>
      <c r="AA24" s="632" t="str">
        <f>IF($Z$6=" "," ",IF($K$6&gt;0,$K$6-$Z$24," "))</f>
        <v xml:space="preserve"> </v>
      </c>
      <c r="AB24" s="691"/>
      <c r="AD24" s="162">
        <v>14</v>
      </c>
      <c r="AE24" s="148" t="s">
        <v>63</v>
      </c>
      <c r="AF24" s="112">
        <v>5</v>
      </c>
      <c r="AG24" s="113">
        <v>0.2</v>
      </c>
      <c r="AH24" s="113">
        <v>0.2</v>
      </c>
      <c r="AI24" s="112">
        <v>7</v>
      </c>
      <c r="AJ24" s="113">
        <v>0.14199999999999999</v>
      </c>
      <c r="AK24" s="114">
        <v>0.14299999999999999</v>
      </c>
      <c r="AN24" s="174">
        <v>19</v>
      </c>
      <c r="AO24" s="175">
        <v>5.1999999999999998E-2</v>
      </c>
      <c r="AP24" s="175">
        <v>5.2999999999999999E-2</v>
      </c>
      <c r="AQ24" s="176">
        <v>19</v>
      </c>
      <c r="AR24" s="175">
        <v>5.1999999999999998E-2</v>
      </c>
      <c r="AS24" s="177">
        <v>5.2999999999999999E-2</v>
      </c>
    </row>
    <row r="25" spans="1:45" ht="15" customHeight="1">
      <c r="A25" s="93" t="str">
        <f>IF($I$6&gt;0,IF(OR(B23=31,A23="R"),"R","H"),"")</f>
        <v/>
      </c>
      <c r="B25" s="680" t="str">
        <f>IF($I$6&gt;0,IF(B23&lt;31,B23+1,2)," ")</f>
        <v xml:space="preserve"> </v>
      </c>
      <c r="C25" s="680"/>
      <c r="D25" s="94" t="s">
        <v>66</v>
      </c>
      <c r="E25" s="654"/>
      <c r="F25" s="704"/>
      <c r="G25" s="654"/>
      <c r="H25" s="690"/>
      <c r="I25" s="702"/>
      <c r="J25" s="688"/>
      <c r="K25" s="684"/>
      <c r="L25" s="684"/>
      <c r="M25" s="690"/>
      <c r="N25" s="660"/>
      <c r="O25" s="662"/>
      <c r="P25" s="660"/>
      <c r="Q25" s="652"/>
      <c r="R25" s="656"/>
      <c r="S25" s="635"/>
      <c r="T25" s="642"/>
      <c r="U25" s="639"/>
      <c r="V25" s="639"/>
      <c r="W25" s="641"/>
      <c r="X25" s="639"/>
      <c r="Y25" s="640"/>
      <c r="Z25" s="638"/>
      <c r="AA25" s="633"/>
      <c r="AB25" s="691"/>
      <c r="AD25" s="162">
        <v>15</v>
      </c>
      <c r="AE25" s="149" t="s">
        <v>904</v>
      </c>
      <c r="AF25" s="91">
        <v>5</v>
      </c>
      <c r="AG25" s="92">
        <v>0.2</v>
      </c>
      <c r="AH25" s="92">
        <v>0.2</v>
      </c>
      <c r="AI25" s="91">
        <v>7</v>
      </c>
      <c r="AJ25" s="92">
        <v>0.14199999999999999</v>
      </c>
      <c r="AK25" s="95">
        <v>0.14299999999999999</v>
      </c>
      <c r="AN25" s="174">
        <v>20</v>
      </c>
      <c r="AO25" s="175">
        <v>0.05</v>
      </c>
      <c r="AP25" s="175">
        <v>0.05</v>
      </c>
      <c r="AQ25" s="176">
        <v>20</v>
      </c>
      <c r="AR25" s="175">
        <v>0.05</v>
      </c>
      <c r="AS25" s="177">
        <v>0.05</v>
      </c>
    </row>
    <row r="26" spans="1:45" ht="15" customHeight="1">
      <c r="A26" s="612" t="s">
        <v>500</v>
      </c>
      <c r="B26" s="613"/>
      <c r="C26" s="613"/>
      <c r="D26" s="614"/>
      <c r="E26" s="653"/>
      <c r="F26" s="703"/>
      <c r="G26" s="653"/>
      <c r="H26" s="689"/>
      <c r="I26" s="701"/>
      <c r="J26" s="687"/>
      <c r="K26" s="683"/>
      <c r="L26" s="683"/>
      <c r="M26" s="689"/>
      <c r="N26" s="659" t="str">
        <f>IF(ISNA(VLOOKUP($F$6,$AN$6:$AS$39,2,0))," ",VLOOKUP($F$6,$AN$6:$AS$39,IF(W26&lt;21,1,4),0))</f>
        <v xml:space="preserve"> </v>
      </c>
      <c r="O26" s="661" t="str">
        <f>IF(ISNA(VLOOKUP($F$6,$AN$6:$AS$39,3,0))," ",VLOOKUP($F$6,$AN$6:$AS$39,IF(W26&lt;21,IF($M$6="旧定額",2,3),IF($M$6="旧定額",5,6)),0))</f>
        <v xml:space="preserve"> </v>
      </c>
      <c r="P26" s="659">
        <f>IF($N$6=10,12-$P$6,12)</f>
        <v>12</v>
      </c>
      <c r="Q26" s="651" t="s">
        <v>809</v>
      </c>
      <c r="R26" s="655">
        <v>12</v>
      </c>
      <c r="S26" s="634" t="str">
        <f>IF($F$6=" "," ",IF($K$6&gt;0,IF(V26&gt;0,T26,IF(V24&gt;0,V24,0))+IF($K$6=$L$6,0,IF(Y26&gt;0,X26,IF(Y24&gt;0,Y24-1,0)))," "))</f>
        <v xml:space="preserve"> </v>
      </c>
      <c r="T26" s="642" t="e">
        <f>INT($L$6*O26*(P26/R26))</f>
        <v>#VALUE!</v>
      </c>
      <c r="U26" s="639" t="e">
        <f t="shared" si="0"/>
        <v>#VALUE!</v>
      </c>
      <c r="V26" s="639" t="e">
        <f>$AB$6-U26</f>
        <v>#VALUE!</v>
      </c>
      <c r="W26" s="641" t="str">
        <f>B27</f>
        <v xml:space="preserve"> </v>
      </c>
      <c r="X26" s="639" t="e">
        <f>IF(AND(V24&lt;0,W26&gt;=20),ROUND(($K$6-INT($K$6*0.95)-1)/5,0),0)</f>
        <v>#VALUE!</v>
      </c>
      <c r="Y26" s="640" t="e">
        <f>($K$6-INT($K$6*0.95))-SUM($X$6:X26)</f>
        <v>#VALUE!</v>
      </c>
      <c r="Z26" s="637" t="str">
        <f>IF($F$6=" "," ",IF($K$6&gt;0,SUM($S$6:S27)," "))</f>
        <v xml:space="preserve"> </v>
      </c>
      <c r="AA26" s="632" t="str">
        <f>IF($Z$6=" "," ",IF($K$6&gt;0,$K$6-$Z$26," "))</f>
        <v xml:space="preserve"> </v>
      </c>
      <c r="AB26" s="691"/>
      <c r="AD26" s="162">
        <v>16</v>
      </c>
      <c r="AE26" s="149" t="s">
        <v>905</v>
      </c>
      <c r="AF26" s="91">
        <v>5</v>
      </c>
      <c r="AG26" s="92">
        <v>0.2</v>
      </c>
      <c r="AH26" s="92">
        <v>0.2</v>
      </c>
      <c r="AI26" s="91">
        <v>7</v>
      </c>
      <c r="AJ26" s="92">
        <v>0.14199999999999999</v>
      </c>
      <c r="AK26" s="95">
        <v>0.14299999999999999</v>
      </c>
      <c r="AN26" s="174">
        <v>21</v>
      </c>
      <c r="AO26" s="175">
        <v>4.8000000000000001E-2</v>
      </c>
      <c r="AP26" s="175">
        <v>4.8000000000000001E-2</v>
      </c>
      <c r="AQ26" s="176">
        <v>21</v>
      </c>
      <c r="AR26" s="175">
        <v>4.8000000000000001E-2</v>
      </c>
      <c r="AS26" s="177">
        <v>4.8000000000000001E-2</v>
      </c>
    </row>
    <row r="27" spans="1:45" ht="15" customHeight="1">
      <c r="A27" s="93" t="str">
        <f>IF($I$6&gt;0,IF(OR(B25=31,A25="R"),"R","H"),"")</f>
        <v/>
      </c>
      <c r="B27" s="680" t="str">
        <f>IF($I$6&gt;0,IF(B25&lt;31,B25+1,2)," ")</f>
        <v xml:space="preserve"> </v>
      </c>
      <c r="C27" s="680"/>
      <c r="D27" s="94" t="s">
        <v>66</v>
      </c>
      <c r="E27" s="654"/>
      <c r="F27" s="704"/>
      <c r="G27" s="654"/>
      <c r="H27" s="690"/>
      <c r="I27" s="702"/>
      <c r="J27" s="688"/>
      <c r="K27" s="684"/>
      <c r="L27" s="684"/>
      <c r="M27" s="690"/>
      <c r="N27" s="660"/>
      <c r="O27" s="662"/>
      <c r="P27" s="660"/>
      <c r="Q27" s="652"/>
      <c r="R27" s="656"/>
      <c r="S27" s="635"/>
      <c r="T27" s="642"/>
      <c r="U27" s="639"/>
      <c r="V27" s="639"/>
      <c r="W27" s="641"/>
      <c r="X27" s="639"/>
      <c r="Y27" s="640"/>
      <c r="Z27" s="638"/>
      <c r="AA27" s="633"/>
      <c r="AB27" s="691"/>
      <c r="AD27" s="162">
        <v>17</v>
      </c>
      <c r="AE27" s="148" t="s">
        <v>60</v>
      </c>
      <c r="AF27" s="91">
        <v>5</v>
      </c>
      <c r="AG27" s="92">
        <v>0.2</v>
      </c>
      <c r="AH27" s="92">
        <v>0.2</v>
      </c>
      <c r="AI27" s="91">
        <v>7</v>
      </c>
      <c r="AJ27" s="92">
        <v>0.14199999999999999</v>
      </c>
      <c r="AK27" s="95">
        <v>0.14299999999999999</v>
      </c>
      <c r="AN27" s="174">
        <v>22</v>
      </c>
      <c r="AO27" s="175">
        <v>4.5999999999999999E-2</v>
      </c>
      <c r="AP27" s="175">
        <v>4.5999999999999999E-2</v>
      </c>
      <c r="AQ27" s="176">
        <v>22</v>
      </c>
      <c r="AR27" s="175">
        <v>4.5999999999999999E-2</v>
      </c>
      <c r="AS27" s="177">
        <v>4.5999999999999999E-2</v>
      </c>
    </row>
    <row r="28" spans="1:45" ht="15" customHeight="1">
      <c r="A28" s="612" t="s">
        <v>802</v>
      </c>
      <c r="B28" s="613"/>
      <c r="C28" s="613"/>
      <c r="D28" s="614"/>
      <c r="E28" s="653"/>
      <c r="F28" s="703"/>
      <c r="G28" s="653"/>
      <c r="H28" s="689"/>
      <c r="I28" s="701"/>
      <c r="J28" s="687"/>
      <c r="K28" s="683"/>
      <c r="L28" s="683"/>
      <c r="M28" s="689"/>
      <c r="N28" s="659" t="str">
        <f>IF(ISNA(VLOOKUP($F$6,$AN$6:$AS$39,2,0))," ",VLOOKUP($F$6,$AN$6:$AS$39,IF(W28&lt;21,1,4),0))</f>
        <v xml:space="preserve"> </v>
      </c>
      <c r="O28" s="661" t="str">
        <f>IF(ISNA(VLOOKUP($F$6,$AN$6:$AS$39,3,0))," ",VLOOKUP($F$6,$AN$6:$AS$39,IF(W28&lt;21,IF($M$6="旧定額",2,3),IF($M$6="旧定額",5,6)),0))</f>
        <v xml:space="preserve"> </v>
      </c>
      <c r="P28" s="659">
        <f>IF($N$6=11,12-$P$6,12)</f>
        <v>12</v>
      </c>
      <c r="Q28" s="651" t="s">
        <v>809</v>
      </c>
      <c r="R28" s="655">
        <v>12</v>
      </c>
      <c r="S28" s="634" t="str">
        <f>IF($F$6=" "," ",IF($K$6&gt;0,IF(V28&gt;0,T28,IF(V26&gt;0,V26,0))+IF($K$6=$L$6,0,IF(Y28&gt;0,X28,IF(Y26&gt;0,Y26-1,0)))," "))</f>
        <v xml:space="preserve"> </v>
      </c>
      <c r="T28" s="642" t="e">
        <f>INT($L$6*O28*(P28/R28))</f>
        <v>#VALUE!</v>
      </c>
      <c r="U28" s="639" t="e">
        <f t="shared" si="0"/>
        <v>#VALUE!</v>
      </c>
      <c r="V28" s="639" t="e">
        <f>$AB$6-U28</f>
        <v>#VALUE!</v>
      </c>
      <c r="W28" s="641" t="str">
        <f>B29</f>
        <v xml:space="preserve"> </v>
      </c>
      <c r="X28" s="639" t="e">
        <f>IF(AND(V26&lt;0,W28&gt;=20),ROUND(($K$6-INT($K$6*0.95)-1)/5,0),0)</f>
        <v>#VALUE!</v>
      </c>
      <c r="Y28" s="640" t="e">
        <f>($K$6-INT($K$6*0.95))-SUM($X$6:X28)</f>
        <v>#VALUE!</v>
      </c>
      <c r="Z28" s="637" t="str">
        <f>IF($F$6=" "," ",IF($K$6&gt;0,SUM($S$6:S29)," "))</f>
        <v xml:space="preserve"> </v>
      </c>
      <c r="AA28" s="632" t="str">
        <f>IF($Z$6=" "," ",IF($K$6&gt;0,$K$6-$Z$28," "))</f>
        <v xml:space="preserve"> </v>
      </c>
      <c r="AB28" s="691"/>
      <c r="AD28" s="162">
        <v>18</v>
      </c>
      <c r="AE28" s="148" t="s">
        <v>797</v>
      </c>
      <c r="AF28" s="91">
        <v>5</v>
      </c>
      <c r="AG28" s="92">
        <v>0.2</v>
      </c>
      <c r="AH28" s="92">
        <v>0.2</v>
      </c>
      <c r="AI28" s="91">
        <v>7</v>
      </c>
      <c r="AJ28" s="92">
        <v>0.14199999999999999</v>
      </c>
      <c r="AK28" s="95">
        <v>0.14299999999999999</v>
      </c>
      <c r="AN28" s="174">
        <v>23</v>
      </c>
      <c r="AO28" s="175">
        <v>4.3999999999999997E-2</v>
      </c>
      <c r="AP28" s="175">
        <v>4.3999999999999997E-2</v>
      </c>
      <c r="AQ28" s="176">
        <v>23</v>
      </c>
      <c r="AR28" s="175">
        <v>4.3999999999999997E-2</v>
      </c>
      <c r="AS28" s="177">
        <v>4.3999999999999997E-2</v>
      </c>
    </row>
    <row r="29" spans="1:45" ht="15" customHeight="1">
      <c r="A29" s="93" t="str">
        <f>IF($I$6&gt;0,IF(OR(B27=31,A27="R"),"R","H"),"")</f>
        <v/>
      </c>
      <c r="B29" s="680" t="str">
        <f>IF($I$6&gt;0,IF(B27&lt;31,B27+1,2)," ")</f>
        <v xml:space="preserve"> </v>
      </c>
      <c r="C29" s="680"/>
      <c r="D29" s="94" t="s">
        <v>66</v>
      </c>
      <c r="E29" s="654"/>
      <c r="F29" s="704"/>
      <c r="G29" s="654"/>
      <c r="H29" s="690"/>
      <c r="I29" s="702"/>
      <c r="J29" s="688"/>
      <c r="K29" s="684"/>
      <c r="L29" s="684"/>
      <c r="M29" s="690"/>
      <c r="N29" s="660"/>
      <c r="O29" s="662"/>
      <c r="P29" s="660"/>
      <c r="Q29" s="652"/>
      <c r="R29" s="656"/>
      <c r="S29" s="635"/>
      <c r="T29" s="642"/>
      <c r="U29" s="639"/>
      <c r="V29" s="639"/>
      <c r="W29" s="641"/>
      <c r="X29" s="639"/>
      <c r="Y29" s="640"/>
      <c r="Z29" s="638"/>
      <c r="AA29" s="633"/>
      <c r="AB29" s="691"/>
      <c r="AD29" s="162">
        <v>19</v>
      </c>
      <c r="AE29" s="148" t="s">
        <v>798</v>
      </c>
      <c r="AF29" s="91">
        <v>8</v>
      </c>
      <c r="AG29" s="92">
        <v>0.125</v>
      </c>
      <c r="AH29" s="92">
        <v>0.125</v>
      </c>
      <c r="AI29" s="91">
        <v>7</v>
      </c>
      <c r="AJ29" s="92">
        <v>0.14199999999999999</v>
      </c>
      <c r="AK29" s="95">
        <v>0.14299999999999999</v>
      </c>
      <c r="AN29" s="174">
        <v>24</v>
      </c>
      <c r="AO29" s="175">
        <v>4.2000000000000003E-2</v>
      </c>
      <c r="AP29" s="175">
        <v>4.2000000000000003E-2</v>
      </c>
      <c r="AQ29" s="176">
        <v>24</v>
      </c>
      <c r="AR29" s="175">
        <v>4.2000000000000003E-2</v>
      </c>
      <c r="AS29" s="177">
        <v>4.2000000000000003E-2</v>
      </c>
    </row>
    <row r="30" spans="1:45" ht="15" customHeight="1">
      <c r="A30" s="612" t="s">
        <v>803</v>
      </c>
      <c r="B30" s="613"/>
      <c r="C30" s="613"/>
      <c r="D30" s="614"/>
      <c r="E30" s="653"/>
      <c r="F30" s="703"/>
      <c r="G30" s="653"/>
      <c r="H30" s="689"/>
      <c r="I30" s="701"/>
      <c r="J30" s="687"/>
      <c r="K30" s="683"/>
      <c r="L30" s="683"/>
      <c r="M30" s="689"/>
      <c r="N30" s="659" t="str">
        <f>IF(ISNA(VLOOKUP($F$6,$AN$6:$AS$39,2,0))," ",VLOOKUP($F$6,$AN$6:$AS$39,IF(W30&lt;21,1,4),0))</f>
        <v xml:space="preserve"> </v>
      </c>
      <c r="O30" s="661" t="str">
        <f>IF(ISNA(VLOOKUP($F$6,$AN$6:$AS$39,3,0))," ",VLOOKUP($F$6,$AN$6:$AS$39,IF(W30&lt;21,IF($M$6="旧定額",2,3),IF($M$6="旧定額",5,6)),0))</f>
        <v xml:space="preserve"> </v>
      </c>
      <c r="P30" s="659">
        <f>IF($N$6=12,12-$P$6,12)</f>
        <v>12</v>
      </c>
      <c r="Q30" s="651" t="s">
        <v>809</v>
      </c>
      <c r="R30" s="655">
        <v>12</v>
      </c>
      <c r="S30" s="634" t="str">
        <f>IF($F$6=" "," ",IF($K$6&gt;0,IF(V30&gt;0,T30,IF(V28&gt;0,V28,0))+IF($K$6=$L$6,0,IF(Y30&gt;0,X30,IF(Y28&gt;0,Y28-1,0)))," "))</f>
        <v xml:space="preserve"> </v>
      </c>
      <c r="T30" s="642" t="e">
        <f>INT($L$6*O30*(P30/R30))</f>
        <v>#VALUE!</v>
      </c>
      <c r="U30" s="639" t="e">
        <f t="shared" si="0"/>
        <v>#VALUE!</v>
      </c>
      <c r="V30" s="639" t="e">
        <f>$AB$6-U30</f>
        <v>#VALUE!</v>
      </c>
      <c r="W30" s="641" t="str">
        <f>B31</f>
        <v xml:space="preserve"> </v>
      </c>
      <c r="X30" s="639" t="e">
        <f>IF(AND(V28&lt;0,W30&gt;=20),ROUND(($K$6-INT($K$6*0.95)-1)/5,0),0)</f>
        <v>#VALUE!</v>
      </c>
      <c r="Y30" s="640" t="e">
        <f>($K$6-INT($K$6*0.95))-SUM($X$6:X30)</f>
        <v>#VALUE!</v>
      </c>
      <c r="Z30" s="637" t="str">
        <f>IF($F$6=" "," ",IF($K$6&gt;0,SUM($S$6:S31)," "))</f>
        <v xml:space="preserve"> </v>
      </c>
      <c r="AA30" s="632" t="str">
        <f>IF($Z$6=" "," ",IF($K$6&gt;0,$K$6-$Z$30," "))</f>
        <v xml:space="preserve"> </v>
      </c>
      <c r="AB30" s="691"/>
      <c r="AD30" s="162">
        <v>20</v>
      </c>
      <c r="AE30" s="148" t="s">
        <v>799</v>
      </c>
      <c r="AF30" s="91">
        <v>8</v>
      </c>
      <c r="AG30" s="92">
        <v>0.125</v>
      </c>
      <c r="AH30" s="92">
        <v>0.125</v>
      </c>
      <c r="AI30" s="91">
        <v>7</v>
      </c>
      <c r="AJ30" s="92">
        <v>0.14199999999999999</v>
      </c>
      <c r="AK30" s="95">
        <v>0.14299999999999999</v>
      </c>
      <c r="AN30" s="174">
        <v>25</v>
      </c>
      <c r="AO30" s="175">
        <v>0.04</v>
      </c>
      <c r="AP30" s="175">
        <v>0.04</v>
      </c>
      <c r="AQ30" s="176">
        <v>25</v>
      </c>
      <c r="AR30" s="175">
        <v>0.04</v>
      </c>
      <c r="AS30" s="177">
        <v>0.04</v>
      </c>
    </row>
    <row r="31" spans="1:45" ht="15" customHeight="1">
      <c r="A31" s="93" t="str">
        <f>IF($I$6&gt;0,IF(OR(B29=31,A29="R"),"R","H"),"")</f>
        <v/>
      </c>
      <c r="B31" s="680" t="str">
        <f>IF($I$6&gt;0,IF(B29&lt;31,B29+1,2)," ")</f>
        <v xml:space="preserve"> </v>
      </c>
      <c r="C31" s="680"/>
      <c r="D31" s="94" t="s">
        <v>66</v>
      </c>
      <c r="E31" s="654"/>
      <c r="F31" s="704"/>
      <c r="G31" s="654"/>
      <c r="H31" s="690"/>
      <c r="I31" s="702"/>
      <c r="J31" s="688"/>
      <c r="K31" s="684"/>
      <c r="L31" s="684"/>
      <c r="M31" s="690"/>
      <c r="N31" s="660"/>
      <c r="O31" s="662"/>
      <c r="P31" s="660"/>
      <c r="Q31" s="652"/>
      <c r="R31" s="656"/>
      <c r="S31" s="635"/>
      <c r="T31" s="642"/>
      <c r="U31" s="639"/>
      <c r="V31" s="639"/>
      <c r="W31" s="641"/>
      <c r="X31" s="639"/>
      <c r="Y31" s="640"/>
      <c r="Z31" s="638"/>
      <c r="AA31" s="633"/>
      <c r="AB31" s="690"/>
      <c r="AC31" s="183"/>
      <c r="AD31" s="162">
        <v>21</v>
      </c>
      <c r="AE31" s="148" t="s">
        <v>61</v>
      </c>
      <c r="AF31" s="91">
        <v>8</v>
      </c>
      <c r="AG31" s="92">
        <v>0.125</v>
      </c>
      <c r="AH31" s="92">
        <v>0.125</v>
      </c>
      <c r="AI31" s="91">
        <v>7</v>
      </c>
      <c r="AJ31" s="92">
        <v>0.14199999999999999</v>
      </c>
      <c r="AK31" s="95">
        <v>0.14299999999999999</v>
      </c>
      <c r="AN31" s="174">
        <v>26</v>
      </c>
      <c r="AO31" s="175">
        <v>3.9E-2</v>
      </c>
      <c r="AP31" s="175">
        <v>3.9E-2</v>
      </c>
      <c r="AQ31" s="176">
        <v>26</v>
      </c>
      <c r="AR31" s="175">
        <v>3.9E-2</v>
      </c>
      <c r="AS31" s="177">
        <v>3.9E-2</v>
      </c>
    </row>
    <row r="32" spans="1:45" ht="15" hidden="1" customHeight="1">
      <c r="A32" s="612" t="s">
        <v>804</v>
      </c>
      <c r="B32" s="613"/>
      <c r="C32" s="613"/>
      <c r="D32" s="614"/>
      <c r="E32" s="653"/>
      <c r="F32" s="703"/>
      <c r="G32" s="653"/>
      <c r="H32" s="187"/>
      <c r="I32" s="701"/>
      <c r="J32" s="687"/>
      <c r="K32" s="683"/>
      <c r="L32" s="683"/>
      <c r="M32" s="689"/>
      <c r="N32" s="714" t="str">
        <f>IF(ISNA(VLOOKUP($F$6,$AN$6:$AS$39,2,0))," ",VLOOKUP($F$6,$AN$6:$AS$39,IF(W32&lt;21,1,4),0))</f>
        <v xml:space="preserve"> </v>
      </c>
      <c r="O32" s="712" t="str">
        <f>IF(ISNA(VLOOKUP($F$6,$AN$6:$AS$39,3,0))," ",VLOOKUP($F$6,$AN$6:$AS$39,IF(W32&lt;21,IF($M$6="旧定額",2,3),IF($M$6="旧定額",5,6)),0))</f>
        <v xml:space="preserve"> </v>
      </c>
      <c r="P32" s="659">
        <f>IF($M$6=13,12-$O$6,12)</f>
        <v>12</v>
      </c>
      <c r="Q32" s="651" t="s">
        <v>809</v>
      </c>
      <c r="R32" s="655">
        <v>12</v>
      </c>
      <c r="S32" s="634" t="str">
        <f>IF($K$6&gt;0,IF(V32&gt;0,T32,IF(V30&gt;0,V30,0))+IF($K$6=$L$6,0,IF(Y32&gt;0,X32,IF(Y30&gt;0,Y30-1,0)))," ")</f>
        <v xml:space="preserve"> </v>
      </c>
      <c r="T32" s="642" t="e">
        <f>INT($L$6*O32*(P32/R32))</f>
        <v>#VALUE!</v>
      </c>
      <c r="U32" s="639" t="e">
        <f t="shared" si="0"/>
        <v>#VALUE!</v>
      </c>
      <c r="V32" s="639" t="e">
        <f>$AB$6-U32</f>
        <v>#VALUE!</v>
      </c>
      <c r="W32" s="641" t="str">
        <f>B33</f>
        <v xml:space="preserve"> </v>
      </c>
      <c r="X32" s="639" t="e">
        <f>IF(AND(V30&lt;0,W32&gt;=20),ROUND(($K$6-INT($K$6*0.95)-1)/5,0),0)</f>
        <v>#VALUE!</v>
      </c>
      <c r="Y32" s="640" t="e">
        <f>($K$6-INT($K$6*0.95))-SUM($X$6:X32)</f>
        <v>#VALUE!</v>
      </c>
      <c r="Z32" s="637" t="str">
        <f>IF($K$6&gt;0,SUM($S$6:S33)," ")</f>
        <v xml:space="preserve"> </v>
      </c>
      <c r="AA32" s="698" t="str">
        <f>IF($K$6&gt;0,$K$6-Z32," ")</f>
        <v xml:space="preserve"> </v>
      </c>
      <c r="AB32" s="691"/>
      <c r="AC32" s="183"/>
      <c r="AN32" s="178"/>
      <c r="AO32" s="168"/>
      <c r="AP32" s="168"/>
      <c r="AQ32" s="168"/>
      <c r="AR32" s="168"/>
      <c r="AS32" s="169"/>
    </row>
    <row r="33" spans="1:45" ht="15" hidden="1" customHeight="1">
      <c r="A33" s="93" t="s">
        <v>774</v>
      </c>
      <c r="B33" s="680" t="str">
        <f>IF($I$6&gt;0,B31+1," ")</f>
        <v xml:space="preserve"> </v>
      </c>
      <c r="C33" s="680"/>
      <c r="D33" s="94" t="s">
        <v>66</v>
      </c>
      <c r="E33" s="654"/>
      <c r="F33" s="704"/>
      <c r="G33" s="654"/>
      <c r="H33" s="188"/>
      <c r="I33" s="702"/>
      <c r="J33" s="688"/>
      <c r="K33" s="684"/>
      <c r="L33" s="684"/>
      <c r="M33" s="690"/>
      <c r="N33" s="715"/>
      <c r="O33" s="713"/>
      <c r="P33" s="660"/>
      <c r="Q33" s="652"/>
      <c r="R33" s="656"/>
      <c r="S33" s="635"/>
      <c r="T33" s="642"/>
      <c r="U33" s="639"/>
      <c r="V33" s="639"/>
      <c r="W33" s="641"/>
      <c r="X33" s="639"/>
      <c r="Y33" s="640"/>
      <c r="Z33" s="638"/>
      <c r="AA33" s="633"/>
      <c r="AB33" s="691"/>
      <c r="AC33" s="183"/>
      <c r="AD33" s="162"/>
      <c r="AN33" s="178"/>
      <c r="AO33" s="168"/>
      <c r="AP33" s="168"/>
      <c r="AQ33" s="168"/>
      <c r="AR33" s="168"/>
      <c r="AS33" s="169"/>
    </row>
    <row r="34" spans="1:45" ht="15" hidden="1" customHeight="1">
      <c r="A34" s="612" t="s">
        <v>805</v>
      </c>
      <c r="B34" s="613"/>
      <c r="C34" s="613"/>
      <c r="D34" s="614"/>
      <c r="E34" s="653"/>
      <c r="F34" s="703"/>
      <c r="G34" s="653"/>
      <c r="H34" s="187"/>
      <c r="I34" s="701"/>
      <c r="J34" s="687"/>
      <c r="K34" s="683"/>
      <c r="L34" s="683"/>
      <c r="M34" s="689"/>
      <c r="N34" s="714" t="str">
        <f>IF(ISNA(VLOOKUP($F$6,$AN$6:$AS$39,2,0))," ",VLOOKUP($F$6,$AN$6:$AS$39,IF(W34&lt;21,1,4),0))</f>
        <v xml:space="preserve"> </v>
      </c>
      <c r="O34" s="712" t="str">
        <f>IF(ISNA(VLOOKUP($F$6,$AN$6:$AS$39,3,0))," ",VLOOKUP($F$6,$AN$6:$AS$39,IF(W34&lt;21,IF($M$6="旧定額",2,3),IF($M$6="旧定額",5,6)),0))</f>
        <v xml:space="preserve"> </v>
      </c>
      <c r="P34" s="659">
        <f>IF($M$6=14,12-$O$6,12)</f>
        <v>12</v>
      </c>
      <c r="Q34" s="651" t="s">
        <v>809</v>
      </c>
      <c r="R34" s="655">
        <v>12</v>
      </c>
      <c r="S34" s="634" t="str">
        <f>IF($K$6&gt;0,IF(V34&gt;0,T34,IF(V32&gt;0,V32,0))+IF($K$6=$L$6,0,IF(Y34&gt;0,X34,IF(Y32&gt;0,Y32-1,0)))," ")</f>
        <v xml:space="preserve"> </v>
      </c>
      <c r="T34" s="642" t="e">
        <f>INT($L$6*O34*(P34/R34))</f>
        <v>#VALUE!</v>
      </c>
      <c r="U34" s="639" t="e">
        <f t="shared" si="0"/>
        <v>#VALUE!</v>
      </c>
      <c r="V34" s="639" t="e">
        <f>$AB$6-U34</f>
        <v>#VALUE!</v>
      </c>
      <c r="W34" s="641" t="str">
        <f>B35</f>
        <v xml:space="preserve"> </v>
      </c>
      <c r="X34" s="639" t="e">
        <f>IF(AND(V32&lt;0,W34&gt;=20),ROUND(($K$6-INT($K$6*0.95)-1)/5,0),0)</f>
        <v>#VALUE!</v>
      </c>
      <c r="Y34" s="640" t="e">
        <f>($K$6-INT($K$6*0.95))-SUM($X$6:X34)</f>
        <v>#VALUE!</v>
      </c>
      <c r="Z34" s="637" t="str">
        <f>IF($K$6&gt;0,SUM($S$6:S35)," ")</f>
        <v xml:space="preserve"> </v>
      </c>
      <c r="AA34" s="632" t="str">
        <f>IF($K$6&gt;0,$K$6-Z34," ")</f>
        <v xml:space="preserve"> </v>
      </c>
      <c r="AB34" s="691"/>
      <c r="AC34" s="183"/>
      <c r="AD34" s="162"/>
      <c r="AN34" s="178"/>
      <c r="AO34" s="168"/>
      <c r="AP34" s="168"/>
      <c r="AQ34" s="168"/>
      <c r="AR34" s="168"/>
      <c r="AS34" s="169"/>
    </row>
    <row r="35" spans="1:45" ht="15" hidden="1" customHeight="1">
      <c r="A35" s="93" t="s">
        <v>774</v>
      </c>
      <c r="B35" s="680" t="str">
        <f>IF($I$6&gt;0,B33+1," ")</f>
        <v xml:space="preserve"> </v>
      </c>
      <c r="C35" s="680"/>
      <c r="D35" s="94" t="s">
        <v>66</v>
      </c>
      <c r="E35" s="654"/>
      <c r="F35" s="704"/>
      <c r="G35" s="654"/>
      <c r="H35" s="188"/>
      <c r="I35" s="702"/>
      <c r="J35" s="688"/>
      <c r="K35" s="684"/>
      <c r="L35" s="684"/>
      <c r="M35" s="690"/>
      <c r="N35" s="715"/>
      <c r="O35" s="713"/>
      <c r="P35" s="660"/>
      <c r="Q35" s="652"/>
      <c r="R35" s="656"/>
      <c r="S35" s="635"/>
      <c r="T35" s="642"/>
      <c r="U35" s="639"/>
      <c r="V35" s="639"/>
      <c r="W35" s="641"/>
      <c r="X35" s="639"/>
      <c r="Y35" s="640"/>
      <c r="Z35" s="638"/>
      <c r="AA35" s="633"/>
      <c r="AB35" s="691"/>
      <c r="AC35" s="183"/>
      <c r="AD35" s="162"/>
      <c r="AN35" s="178"/>
      <c r="AO35" s="168"/>
      <c r="AP35" s="168"/>
      <c r="AQ35" s="168"/>
      <c r="AR35" s="168"/>
      <c r="AS35" s="169"/>
    </row>
    <row r="36" spans="1:45" ht="15" hidden="1" customHeight="1">
      <c r="A36" s="612" t="s">
        <v>806</v>
      </c>
      <c r="B36" s="613"/>
      <c r="C36" s="613"/>
      <c r="D36" s="614"/>
      <c r="E36" s="653"/>
      <c r="F36" s="703"/>
      <c r="G36" s="653"/>
      <c r="H36" s="187"/>
      <c r="I36" s="701"/>
      <c r="J36" s="687"/>
      <c r="K36" s="683"/>
      <c r="L36" s="683"/>
      <c r="M36" s="689"/>
      <c r="N36" s="714" t="str">
        <f>IF(ISNA(VLOOKUP($F$6,$AN$6:$AS$39,2,0))," ",VLOOKUP($F$6,$AN$6:$AS$39,IF(W36&lt;21,1,4),0))</f>
        <v xml:space="preserve"> </v>
      </c>
      <c r="O36" s="712" t="str">
        <f>IF(ISNA(VLOOKUP($F$6,$AN$6:$AS$39,3,0))," ",VLOOKUP($F$6,$AN$6:$AS$39,IF(W36&lt;21,IF($M$6="旧定額",2,3),IF($M$6="旧定額",5,6)),0))</f>
        <v xml:space="preserve"> </v>
      </c>
      <c r="P36" s="659">
        <f>IF($M$6=15,12-$O$6,12)</f>
        <v>12</v>
      </c>
      <c r="Q36" s="651" t="s">
        <v>809</v>
      </c>
      <c r="R36" s="655">
        <v>12</v>
      </c>
      <c r="S36" s="634" t="str">
        <f>IF($K$6&gt;0,IF(V36&gt;0,T36,IF(V34&gt;0,V34,0))+IF($K$6=$L$6,0,IF(Y36&gt;0,X36,IF(Y34&gt;0,Y34-1,0)))," ")</f>
        <v xml:space="preserve"> </v>
      </c>
      <c r="T36" s="642" t="e">
        <f>INT($L$6*O36*(P36/R36))</f>
        <v>#VALUE!</v>
      </c>
      <c r="U36" s="639" t="e">
        <f t="shared" si="0"/>
        <v>#VALUE!</v>
      </c>
      <c r="V36" s="639" t="e">
        <f>$AB$6-U36</f>
        <v>#VALUE!</v>
      </c>
      <c r="W36" s="641" t="str">
        <f>B37</f>
        <v xml:space="preserve"> </v>
      </c>
      <c r="X36" s="639" t="e">
        <f>IF(AND(V34&lt;0,W36&gt;=20),ROUND(($K$6-INT($K$6*0.95)-1)/5,0),0)</f>
        <v>#VALUE!</v>
      </c>
      <c r="Y36" s="640" t="e">
        <f>($K$6-INT($K$6*0.95))-SUM($X$6:X36)</f>
        <v>#VALUE!</v>
      </c>
      <c r="Z36" s="637" t="str">
        <f>IF($K$6&gt;0,SUM($S$6:S37)," ")</f>
        <v xml:space="preserve"> </v>
      </c>
      <c r="AA36" s="632" t="str">
        <f>IF($K$6&gt;0,$K$6-Z36," ")</f>
        <v xml:space="preserve"> </v>
      </c>
      <c r="AB36" s="691"/>
      <c r="AC36" s="183"/>
      <c r="AD36" s="162"/>
      <c r="AN36" s="178"/>
      <c r="AO36" s="168"/>
      <c r="AP36" s="168"/>
      <c r="AQ36" s="168"/>
      <c r="AR36" s="168"/>
      <c r="AS36" s="169"/>
    </row>
    <row r="37" spans="1:45" ht="15" hidden="1" customHeight="1">
      <c r="A37" s="93" t="s">
        <v>774</v>
      </c>
      <c r="B37" s="680" t="str">
        <f>IF($I$6&gt;0,B35+1," ")</f>
        <v xml:space="preserve"> </v>
      </c>
      <c r="C37" s="680"/>
      <c r="D37" s="94" t="s">
        <v>66</v>
      </c>
      <c r="E37" s="654"/>
      <c r="F37" s="704"/>
      <c r="G37" s="654"/>
      <c r="H37" s="188"/>
      <c r="I37" s="702"/>
      <c r="J37" s="688"/>
      <c r="K37" s="684"/>
      <c r="L37" s="684"/>
      <c r="M37" s="690"/>
      <c r="N37" s="715"/>
      <c r="O37" s="713"/>
      <c r="P37" s="660"/>
      <c r="Q37" s="652"/>
      <c r="R37" s="656"/>
      <c r="S37" s="635"/>
      <c r="T37" s="642"/>
      <c r="U37" s="639"/>
      <c r="V37" s="639"/>
      <c r="W37" s="641"/>
      <c r="X37" s="639"/>
      <c r="Y37" s="640"/>
      <c r="Z37" s="638"/>
      <c r="AA37" s="633"/>
      <c r="AB37" s="691"/>
      <c r="AC37" s="183"/>
      <c r="AD37" s="162"/>
      <c r="AN37" s="178"/>
      <c r="AO37" s="168"/>
      <c r="AP37" s="168"/>
      <c r="AQ37" s="168"/>
      <c r="AR37" s="168"/>
      <c r="AS37" s="169"/>
    </row>
    <row r="38" spans="1:45" ht="15" hidden="1" customHeight="1">
      <c r="A38" s="612" t="s">
        <v>807</v>
      </c>
      <c r="B38" s="613"/>
      <c r="C38" s="613"/>
      <c r="D38" s="614"/>
      <c r="E38" s="653"/>
      <c r="F38" s="703"/>
      <c r="G38" s="653"/>
      <c r="H38" s="187"/>
      <c r="I38" s="701"/>
      <c r="J38" s="687"/>
      <c r="K38" s="683"/>
      <c r="L38" s="683"/>
      <c r="M38" s="689"/>
      <c r="N38" s="714" t="str">
        <f>IF(ISNA(VLOOKUP($F$6,$AN$6:$AS$39,2,0))," ",VLOOKUP($F$6,$AN$6:$AS$39,IF(W38&lt;21,1,4),0))</f>
        <v xml:space="preserve"> </v>
      </c>
      <c r="O38" s="712" t="str">
        <f>IF(ISNA(VLOOKUP($F$6,$AN$6:$AS$39,3,0))," ",VLOOKUP($F$6,$AN$6:$AS$39,IF(W38&lt;21,IF($M$6="旧定額",2,3),IF($M$6="旧定額",5,6)),0))</f>
        <v xml:space="preserve"> </v>
      </c>
      <c r="P38" s="659">
        <f>IF($M$6=16,12-$O$6,12)</f>
        <v>12</v>
      </c>
      <c r="Q38" s="651" t="s">
        <v>809</v>
      </c>
      <c r="R38" s="655">
        <v>12</v>
      </c>
      <c r="S38" s="634" t="str">
        <f>IF($K$6&gt;0,IF(V38&gt;0,T38,IF(V36&gt;0,V36,0))+IF($K$6=$L$6,0,IF(Y38&gt;0,X38,IF(Y36&gt;0,Y36-1,0)))," ")</f>
        <v xml:space="preserve"> </v>
      </c>
      <c r="T38" s="642" t="e">
        <f>INT($L$6*O38*(P38/R38))</f>
        <v>#VALUE!</v>
      </c>
      <c r="U38" s="639" t="e">
        <f t="shared" si="0"/>
        <v>#VALUE!</v>
      </c>
      <c r="V38" s="639" t="e">
        <f>$AB$6-U38</f>
        <v>#VALUE!</v>
      </c>
      <c r="W38" s="641" t="str">
        <f>B39</f>
        <v xml:space="preserve"> </v>
      </c>
      <c r="X38" s="639" t="e">
        <f>IF(AND(V36&lt;0,W38&gt;=20),ROUND(($K$6-INT($K$6*0.95)-1)/5,0),0)</f>
        <v>#VALUE!</v>
      </c>
      <c r="Y38" s="640" t="e">
        <f>($K$6-INT($K$6*0.95))-SUM($X$6:X38)</f>
        <v>#VALUE!</v>
      </c>
      <c r="Z38" s="637" t="str">
        <f>IF($K$6&gt;0,SUM($S$6:S39)," ")</f>
        <v xml:space="preserve"> </v>
      </c>
      <c r="AA38" s="632" t="str">
        <f>IF($K$6&gt;0,$K$6-Z38," ")</f>
        <v xml:space="preserve"> </v>
      </c>
      <c r="AB38" s="691"/>
      <c r="AC38" s="183"/>
      <c r="AD38" s="162"/>
      <c r="AN38" s="178"/>
      <c r="AO38" s="168"/>
      <c r="AP38" s="168"/>
      <c r="AQ38" s="168"/>
      <c r="AR38" s="168"/>
      <c r="AS38" s="169"/>
    </row>
    <row r="39" spans="1:45" ht="15" hidden="1" customHeight="1">
      <c r="A39" s="93" t="s">
        <v>774</v>
      </c>
      <c r="B39" s="680" t="str">
        <f>IF($I$6&gt;0,B37+1," ")</f>
        <v xml:space="preserve"> </v>
      </c>
      <c r="C39" s="680"/>
      <c r="D39" s="94" t="s">
        <v>66</v>
      </c>
      <c r="E39" s="654"/>
      <c r="F39" s="704"/>
      <c r="G39" s="654"/>
      <c r="H39" s="188"/>
      <c r="I39" s="702"/>
      <c r="J39" s="688"/>
      <c r="K39" s="684"/>
      <c r="L39" s="684"/>
      <c r="M39" s="690"/>
      <c r="N39" s="715"/>
      <c r="O39" s="713"/>
      <c r="P39" s="660"/>
      <c r="Q39" s="652"/>
      <c r="R39" s="656"/>
      <c r="S39" s="635"/>
      <c r="T39" s="642"/>
      <c r="U39" s="639"/>
      <c r="V39" s="639"/>
      <c r="W39" s="641"/>
      <c r="X39" s="639"/>
      <c r="Y39" s="640"/>
      <c r="Z39" s="638"/>
      <c r="AA39" s="633"/>
      <c r="AB39" s="690"/>
      <c r="AC39" s="183"/>
      <c r="AD39" s="162"/>
      <c r="AN39" s="178"/>
      <c r="AO39" s="168"/>
      <c r="AP39" s="168"/>
      <c r="AQ39" s="168"/>
      <c r="AR39" s="168"/>
      <c r="AS39" s="169"/>
    </row>
    <row r="40" spans="1:45" ht="15" customHeight="1">
      <c r="A40" s="151"/>
      <c r="B40" s="152"/>
      <c r="C40" s="152"/>
      <c r="D40" s="151"/>
      <c r="E40" s="153"/>
      <c r="F40" s="154"/>
      <c r="G40" s="153"/>
      <c r="H40" s="153"/>
      <c r="I40" s="155"/>
      <c r="J40" s="155"/>
      <c r="K40" s="156"/>
      <c r="L40" s="156"/>
      <c r="M40" s="153"/>
      <c r="N40" s="157"/>
      <c r="O40" s="161"/>
      <c r="P40" s="157"/>
      <c r="Q40" s="153"/>
      <c r="R40" s="153"/>
      <c r="S40" s="156"/>
      <c r="T40" s="158"/>
      <c r="U40" s="158"/>
      <c r="V40" s="158"/>
      <c r="W40" s="159"/>
      <c r="X40" s="158"/>
      <c r="Y40" s="158"/>
      <c r="Z40" s="155"/>
      <c r="AA40" s="160"/>
      <c r="AB40" s="153"/>
      <c r="AC40" s="183"/>
      <c r="AD40" s="162">
        <v>22</v>
      </c>
      <c r="AE40" s="149" t="s">
        <v>906</v>
      </c>
      <c r="AF40" s="91">
        <v>5</v>
      </c>
      <c r="AG40" s="92">
        <v>0.2</v>
      </c>
      <c r="AH40" s="92">
        <v>0.2</v>
      </c>
      <c r="AI40" s="91">
        <v>7</v>
      </c>
      <c r="AJ40" s="92">
        <v>0.14199999999999999</v>
      </c>
      <c r="AK40" s="95">
        <v>0.14299999999999999</v>
      </c>
      <c r="AN40" s="174">
        <v>27</v>
      </c>
      <c r="AO40" s="175">
        <v>3.6999999999999998E-2</v>
      </c>
      <c r="AP40" s="175">
        <v>3.7999999999999999E-2</v>
      </c>
      <c r="AQ40" s="176">
        <v>27</v>
      </c>
      <c r="AR40" s="175">
        <v>3.6999999999999998E-2</v>
      </c>
      <c r="AS40" s="177">
        <v>3.7999999999999999E-2</v>
      </c>
    </row>
    <row r="41" spans="1:45" ht="17.25">
      <c r="B41" s="138" t="s">
        <v>937</v>
      </c>
      <c r="AD41" s="162">
        <v>23</v>
      </c>
      <c r="AE41" s="149" t="s">
        <v>907</v>
      </c>
      <c r="AF41" s="91">
        <v>5</v>
      </c>
      <c r="AG41" s="92">
        <v>0.2</v>
      </c>
      <c r="AH41" s="92">
        <v>0.2</v>
      </c>
      <c r="AI41" s="91">
        <v>7</v>
      </c>
      <c r="AJ41" s="92">
        <v>0.14199999999999999</v>
      </c>
      <c r="AK41" s="95">
        <v>0.14299999999999999</v>
      </c>
      <c r="AN41" s="174">
        <v>28</v>
      </c>
      <c r="AO41" s="175">
        <v>3.5999999999999997E-2</v>
      </c>
      <c r="AP41" s="175">
        <v>3.5999999999999997E-2</v>
      </c>
      <c r="AQ41" s="176">
        <v>28</v>
      </c>
      <c r="AR41" s="175">
        <v>3.5999999999999997E-2</v>
      </c>
      <c r="AS41" s="177">
        <v>3.5999999999999997E-2</v>
      </c>
    </row>
    <row r="42" spans="1:45" ht="15" customHeight="1">
      <c r="B42" s="138" t="s">
        <v>922</v>
      </c>
      <c r="T42" s="88"/>
      <c r="AD42" s="162">
        <v>24</v>
      </c>
      <c r="AE42" s="149" t="s">
        <v>908</v>
      </c>
      <c r="AF42" s="91">
        <v>5</v>
      </c>
      <c r="AG42" s="92">
        <v>0.2</v>
      </c>
      <c r="AH42" s="92">
        <v>0.2</v>
      </c>
      <c r="AI42" s="91">
        <v>7</v>
      </c>
      <c r="AJ42" s="92">
        <v>0.14199999999999999</v>
      </c>
      <c r="AK42" s="95">
        <v>0.14299999999999999</v>
      </c>
      <c r="AN42" s="174">
        <v>29</v>
      </c>
      <c r="AO42" s="175">
        <v>3.5000000000000003E-2</v>
      </c>
      <c r="AP42" s="175">
        <v>3.5000000000000003E-2</v>
      </c>
      <c r="AQ42" s="176">
        <v>29</v>
      </c>
      <c r="AR42" s="175">
        <v>3.5000000000000003E-2</v>
      </c>
      <c r="AS42" s="177">
        <v>3.5000000000000003E-2</v>
      </c>
    </row>
    <row r="43" spans="1:45" ht="14.25">
      <c r="AD43" s="162">
        <v>25</v>
      </c>
      <c r="AE43" s="149" t="s">
        <v>909</v>
      </c>
      <c r="AF43" s="91">
        <v>5</v>
      </c>
      <c r="AG43" s="92">
        <v>0.2</v>
      </c>
      <c r="AH43" s="92">
        <v>0.2</v>
      </c>
      <c r="AI43" s="91">
        <v>7</v>
      </c>
      <c r="AJ43" s="92">
        <v>0.14199999999999999</v>
      </c>
      <c r="AK43" s="95">
        <v>0.14299999999999999</v>
      </c>
      <c r="AN43" s="174">
        <v>30</v>
      </c>
      <c r="AO43" s="175">
        <v>3.4000000000000002E-2</v>
      </c>
      <c r="AP43" s="175">
        <v>3.4000000000000002E-2</v>
      </c>
      <c r="AQ43" s="176">
        <v>30</v>
      </c>
      <c r="AR43" s="175">
        <v>3.4000000000000002E-2</v>
      </c>
      <c r="AS43" s="177">
        <v>3.4000000000000002E-2</v>
      </c>
    </row>
    <row r="44" spans="1:45" ht="17.25">
      <c r="C44" s="138" t="s">
        <v>1032</v>
      </c>
      <c r="D44" s="126"/>
      <c r="E44" s="126"/>
      <c r="F44" s="126"/>
      <c r="G44" s="126"/>
      <c r="H44" s="126"/>
      <c r="I44" s="126"/>
      <c r="J44" s="126"/>
      <c r="K44" s="126"/>
      <c r="L44" s="126"/>
      <c r="AD44" s="162">
        <v>26</v>
      </c>
      <c r="AE44" s="149" t="s">
        <v>910</v>
      </c>
      <c r="AF44" s="91">
        <v>5</v>
      </c>
      <c r="AG44" s="92">
        <v>0.2</v>
      </c>
      <c r="AH44" s="92">
        <v>0.2</v>
      </c>
      <c r="AI44" s="91">
        <v>7</v>
      </c>
      <c r="AJ44" s="92">
        <v>0.14199999999999999</v>
      </c>
      <c r="AK44" s="95">
        <v>0.14299999999999999</v>
      </c>
      <c r="AN44" s="174">
        <v>31</v>
      </c>
      <c r="AO44" s="175">
        <v>3.3000000000000002E-2</v>
      </c>
      <c r="AP44" s="175">
        <v>3.3000000000000002E-2</v>
      </c>
      <c r="AQ44" s="176">
        <v>31</v>
      </c>
      <c r="AR44" s="175">
        <v>3.3000000000000002E-2</v>
      </c>
      <c r="AS44" s="177">
        <v>3.3000000000000002E-2</v>
      </c>
    </row>
    <row r="45" spans="1:45" ht="15.75" customHeight="1">
      <c r="C45" s="126"/>
      <c r="D45" s="126"/>
      <c r="E45" s="143" t="s">
        <v>928</v>
      </c>
      <c r="G45" s="145"/>
      <c r="H45" s="193" t="s">
        <v>927</v>
      </c>
      <c r="I45" s="144"/>
      <c r="J45" s="144"/>
      <c r="K45" s="126"/>
      <c r="L45" s="139" t="s">
        <v>931</v>
      </c>
      <c r="M45" s="140" t="str">
        <f>IF(G45&lt;=0," ",IF(ROUNDDOWN(G45*0.2,0)&gt;=2,ROUNDDOWN(G45*0.2,0),2))</f>
        <v xml:space="preserve"> </v>
      </c>
      <c r="N45" s="140" t="s">
        <v>925</v>
      </c>
      <c r="AD45" s="162">
        <v>27</v>
      </c>
      <c r="AE45" s="148" t="s">
        <v>869</v>
      </c>
      <c r="AF45" s="112">
        <v>6</v>
      </c>
      <c r="AG45" s="113">
        <v>0.16600000000000001</v>
      </c>
      <c r="AH45" s="113">
        <v>0.16700000000000001</v>
      </c>
      <c r="AI45" s="112">
        <v>7</v>
      </c>
      <c r="AJ45" s="113">
        <v>0.14199999999999999</v>
      </c>
      <c r="AK45" s="114">
        <v>0.14299999999999999</v>
      </c>
      <c r="AN45" s="174">
        <v>32</v>
      </c>
      <c r="AO45" s="175">
        <v>3.2000000000000001E-2</v>
      </c>
      <c r="AP45" s="175">
        <v>3.2000000000000001E-2</v>
      </c>
      <c r="AQ45" s="176">
        <v>32</v>
      </c>
      <c r="AR45" s="175">
        <v>3.2000000000000001E-2</v>
      </c>
      <c r="AS45" s="177">
        <v>3.2000000000000001E-2</v>
      </c>
    </row>
    <row r="46" spans="1:45" ht="14.25">
      <c r="V46" t="s">
        <v>1024</v>
      </c>
      <c r="AD46" s="162">
        <v>28</v>
      </c>
      <c r="AE46" s="148" t="s">
        <v>800</v>
      </c>
      <c r="AF46" s="91">
        <v>10</v>
      </c>
      <c r="AG46" s="92">
        <v>0.1</v>
      </c>
      <c r="AH46" s="92">
        <v>0.1</v>
      </c>
      <c r="AI46" s="91">
        <v>7</v>
      </c>
      <c r="AJ46" s="92">
        <v>0.14199999999999999</v>
      </c>
      <c r="AK46" s="95">
        <v>0.14299999999999999</v>
      </c>
      <c r="AN46" s="174">
        <v>33</v>
      </c>
      <c r="AO46" s="175">
        <v>3.1E-2</v>
      </c>
      <c r="AP46" s="175">
        <v>3.1E-2</v>
      </c>
      <c r="AQ46" s="176">
        <v>33</v>
      </c>
      <c r="AR46" s="175">
        <v>3.1E-2</v>
      </c>
      <c r="AS46" s="177">
        <v>3.1E-2</v>
      </c>
    </row>
    <row r="47" spans="1:45" ht="17.25">
      <c r="C47" s="138" t="s">
        <v>1033</v>
      </c>
      <c r="D47" s="126"/>
      <c r="E47" s="126"/>
      <c r="G47" s="126"/>
      <c r="H47" s="126"/>
      <c r="I47" s="126"/>
      <c r="J47" s="126"/>
      <c r="K47" s="126"/>
      <c r="L47" s="126"/>
      <c r="M47" s="126"/>
      <c r="V47" t="s">
        <v>1025</v>
      </c>
      <c r="AN47" s="174">
        <v>34</v>
      </c>
      <c r="AO47" s="175">
        <v>0.03</v>
      </c>
      <c r="AP47" s="175">
        <v>0.03</v>
      </c>
      <c r="AQ47" s="176">
        <v>34</v>
      </c>
      <c r="AR47" s="175">
        <v>0.03</v>
      </c>
      <c r="AS47" s="177">
        <v>0.03</v>
      </c>
    </row>
    <row r="48" spans="1:45" ht="15" customHeight="1">
      <c r="C48" s="126"/>
      <c r="D48" s="126"/>
      <c r="E48" s="143" t="s">
        <v>928</v>
      </c>
      <c r="G48" s="145"/>
      <c r="H48" s="193" t="s">
        <v>66</v>
      </c>
      <c r="I48" s="144"/>
      <c r="J48" s="144"/>
      <c r="K48" s="126"/>
      <c r="L48" s="126"/>
      <c r="M48" s="126"/>
      <c r="N48" s="126"/>
      <c r="AN48" s="174">
        <v>35</v>
      </c>
      <c r="AO48" s="175">
        <v>2.9000000000000001E-2</v>
      </c>
      <c r="AP48" s="175">
        <v>2.9000000000000001E-2</v>
      </c>
      <c r="AQ48" s="176">
        <v>35</v>
      </c>
      <c r="AR48" s="175">
        <v>2.9000000000000001E-2</v>
      </c>
      <c r="AS48" s="177">
        <v>2.9000000000000001E-2</v>
      </c>
    </row>
    <row r="49" spans="3:45" ht="17.25" customHeight="1">
      <c r="C49" s="126"/>
      <c r="D49" s="126"/>
      <c r="E49" s="143" t="s">
        <v>926</v>
      </c>
      <c r="G49" s="145"/>
      <c r="H49" s="193" t="s">
        <v>930</v>
      </c>
      <c r="I49" s="144"/>
      <c r="J49" s="144"/>
      <c r="K49" s="126"/>
      <c r="L49" s="141" t="s">
        <v>931</v>
      </c>
      <c r="M49" s="142" t="str">
        <f>IF(G48&lt;=0," ",IF(ROUNDDOWN(G48-(G49*0.8),0)&gt;=2,ROUNDDOWN(G48-(G49*0.8),0),2))</f>
        <v xml:space="preserve"> </v>
      </c>
      <c r="N49" s="142" t="s">
        <v>925</v>
      </c>
      <c r="AE49" s="163" t="s">
        <v>938</v>
      </c>
      <c r="AN49" s="174">
        <v>36</v>
      </c>
      <c r="AO49" s="175">
        <v>2.8000000000000001E-2</v>
      </c>
      <c r="AP49" s="175">
        <v>2.8000000000000001E-2</v>
      </c>
      <c r="AQ49" s="176">
        <v>36</v>
      </c>
      <c r="AR49" s="175">
        <v>2.8000000000000001E-2</v>
      </c>
      <c r="AS49" s="177">
        <v>2.8000000000000001E-2</v>
      </c>
    </row>
    <row r="50" spans="3:45" ht="13.5" customHeight="1">
      <c r="H50" s="194"/>
      <c r="AE50" s="608" t="s">
        <v>776</v>
      </c>
      <c r="AF50" s="605" t="s">
        <v>924</v>
      </c>
      <c r="AG50" s="605"/>
      <c r="AH50" s="605" t="s">
        <v>923</v>
      </c>
      <c r="AI50" s="606"/>
      <c r="AN50" s="174">
        <v>37</v>
      </c>
      <c r="AO50" s="175">
        <v>2.7E-2</v>
      </c>
      <c r="AP50" s="175">
        <v>2.8000000000000001E-2</v>
      </c>
      <c r="AQ50" s="176">
        <v>37</v>
      </c>
      <c r="AR50" s="175">
        <v>2.7E-2</v>
      </c>
      <c r="AS50" s="177">
        <v>2.8000000000000001E-2</v>
      </c>
    </row>
    <row r="51" spans="3:45" ht="15" customHeight="1">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E51" s="608"/>
      <c r="AF51" s="605"/>
      <c r="AG51" s="605"/>
      <c r="AH51" s="605"/>
      <c r="AI51" s="606"/>
      <c r="AN51" s="174">
        <v>38</v>
      </c>
      <c r="AO51" s="175">
        <v>2.7E-2</v>
      </c>
      <c r="AP51" s="175">
        <v>2.7E-2</v>
      </c>
      <c r="AQ51" s="176">
        <v>38</v>
      </c>
      <c r="AR51" s="175">
        <v>2.7E-2</v>
      </c>
      <c r="AS51" s="177">
        <v>2.7E-2</v>
      </c>
    </row>
    <row r="52" spans="3:45" ht="15" customHeight="1">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E52" s="608"/>
      <c r="AF52" s="605"/>
      <c r="AG52" s="605"/>
      <c r="AH52" s="605"/>
      <c r="AI52" s="606"/>
      <c r="AN52" s="174">
        <v>39</v>
      </c>
      <c r="AO52" s="175">
        <v>2.5999999999999999E-2</v>
      </c>
      <c r="AP52" s="175">
        <v>2.5999999999999999E-2</v>
      </c>
      <c r="AQ52" s="176">
        <v>39</v>
      </c>
      <c r="AR52" s="175">
        <v>2.5999999999999999E-2</v>
      </c>
      <c r="AS52" s="177">
        <v>2.5999999999999999E-2</v>
      </c>
    </row>
    <row r="53" spans="3:45" ht="15" customHeight="1">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E53" s="111" t="s">
        <v>64</v>
      </c>
      <c r="AF53" s="696">
        <v>4</v>
      </c>
      <c r="AG53" s="696"/>
      <c r="AH53" s="696">
        <v>4</v>
      </c>
      <c r="AI53" s="717"/>
      <c r="AN53" s="174">
        <v>40</v>
      </c>
      <c r="AO53" s="175">
        <v>2.5000000000000001E-2</v>
      </c>
      <c r="AP53" s="175">
        <v>2.5000000000000001E-2</v>
      </c>
      <c r="AQ53" s="176">
        <v>40</v>
      </c>
      <c r="AR53" s="175">
        <v>2.5000000000000001E-2</v>
      </c>
      <c r="AS53" s="177">
        <v>2.5000000000000001E-2</v>
      </c>
    </row>
    <row r="54" spans="3:45" ht="15" customHeight="1">
      <c r="AE54" s="127" t="s">
        <v>896</v>
      </c>
      <c r="AF54" s="697">
        <v>4</v>
      </c>
      <c r="AG54" s="697"/>
      <c r="AH54" s="696">
        <v>4</v>
      </c>
      <c r="AI54" s="717"/>
      <c r="AN54" s="174">
        <v>41</v>
      </c>
      <c r="AO54" s="175">
        <v>2.5000000000000001E-2</v>
      </c>
      <c r="AP54" s="175">
        <v>2.5000000000000001E-2</v>
      </c>
      <c r="AQ54" s="176">
        <v>41</v>
      </c>
      <c r="AR54" s="175">
        <v>2.5000000000000001E-2</v>
      </c>
      <c r="AS54" s="177">
        <v>2.5000000000000001E-2</v>
      </c>
    </row>
    <row r="55" spans="3:45" ht="15" customHeight="1">
      <c r="AE55" s="90" t="s">
        <v>801</v>
      </c>
      <c r="AF55" s="696">
        <v>5</v>
      </c>
      <c r="AG55" s="696"/>
      <c r="AH55" s="696">
        <v>5</v>
      </c>
      <c r="AI55" s="717"/>
      <c r="AN55" s="174">
        <v>42</v>
      </c>
      <c r="AO55" s="175">
        <v>2.4E-2</v>
      </c>
      <c r="AP55" s="175">
        <v>2.4E-2</v>
      </c>
      <c r="AQ55" s="176">
        <v>42</v>
      </c>
      <c r="AR55" s="175">
        <v>2.4E-2</v>
      </c>
      <c r="AS55" s="177">
        <v>2.4E-2</v>
      </c>
    </row>
    <row r="56" spans="3:45" ht="15" customHeight="1">
      <c r="AE56" s="127" t="s">
        <v>897</v>
      </c>
      <c r="AF56" s="696">
        <v>5</v>
      </c>
      <c r="AG56" s="696"/>
      <c r="AH56" s="696">
        <v>5</v>
      </c>
      <c r="AI56" s="717"/>
      <c r="AN56" s="174">
        <v>43</v>
      </c>
      <c r="AO56" s="175">
        <v>2.4E-2</v>
      </c>
      <c r="AP56" s="175">
        <v>2.4E-2</v>
      </c>
      <c r="AQ56" s="176">
        <v>43</v>
      </c>
      <c r="AR56" s="175">
        <v>2.4E-2</v>
      </c>
      <c r="AS56" s="177">
        <v>2.4E-2</v>
      </c>
    </row>
    <row r="57" spans="3:45" ht="15" customHeight="1">
      <c r="AE57" s="111" t="s">
        <v>676</v>
      </c>
      <c r="AF57" s="696">
        <v>8</v>
      </c>
      <c r="AG57" s="696"/>
      <c r="AH57" s="696">
        <v>7</v>
      </c>
      <c r="AI57" s="717"/>
      <c r="AN57" s="174">
        <v>44</v>
      </c>
      <c r="AO57" s="175">
        <v>2.3E-2</v>
      </c>
      <c r="AP57" s="175">
        <v>2.3E-2</v>
      </c>
      <c r="AQ57" s="176">
        <v>44</v>
      </c>
      <c r="AR57" s="175">
        <v>2.3E-2</v>
      </c>
      <c r="AS57" s="177">
        <v>2.3E-2</v>
      </c>
    </row>
    <row r="58" spans="3:45" ht="15" customHeight="1">
      <c r="AE58" s="90" t="s">
        <v>795</v>
      </c>
      <c r="AF58" s="696">
        <v>5</v>
      </c>
      <c r="AG58" s="696"/>
      <c r="AH58" s="696">
        <v>7</v>
      </c>
      <c r="AI58" s="717"/>
      <c r="AN58" s="174">
        <v>45</v>
      </c>
      <c r="AO58" s="175">
        <v>2.3E-2</v>
      </c>
      <c r="AP58" s="175">
        <v>2.3E-2</v>
      </c>
      <c r="AQ58" s="176">
        <v>45</v>
      </c>
      <c r="AR58" s="175">
        <v>2.3E-2</v>
      </c>
      <c r="AS58" s="177">
        <v>2.3E-2</v>
      </c>
    </row>
    <row r="59" spans="3:45" ht="15" customHeight="1">
      <c r="AE59" s="127" t="s">
        <v>898</v>
      </c>
      <c r="AF59" s="696">
        <v>5</v>
      </c>
      <c r="AG59" s="696"/>
      <c r="AH59" s="696">
        <v>7</v>
      </c>
      <c r="AI59" s="717"/>
      <c r="AN59" s="174">
        <v>46</v>
      </c>
      <c r="AO59" s="175">
        <v>2.1999999999999999E-2</v>
      </c>
      <c r="AP59" s="175">
        <v>2.1999999999999999E-2</v>
      </c>
      <c r="AQ59" s="176">
        <v>46</v>
      </c>
      <c r="AR59" s="175">
        <v>2.1999999999999999E-2</v>
      </c>
      <c r="AS59" s="177">
        <v>2.1999999999999999E-2</v>
      </c>
    </row>
    <row r="60" spans="3:45" ht="15" customHeight="1">
      <c r="AE60" s="127" t="s">
        <v>899</v>
      </c>
      <c r="AF60" s="696">
        <v>5</v>
      </c>
      <c r="AG60" s="696"/>
      <c r="AH60" s="696">
        <v>7</v>
      </c>
      <c r="AI60" s="717"/>
      <c r="AN60" s="174">
        <v>47</v>
      </c>
      <c r="AO60" s="175">
        <v>2.1999999999999999E-2</v>
      </c>
      <c r="AP60" s="175">
        <v>2.1999999999999999E-2</v>
      </c>
      <c r="AQ60" s="176">
        <v>47</v>
      </c>
      <c r="AR60" s="175">
        <v>2.1999999999999999E-2</v>
      </c>
      <c r="AS60" s="177">
        <v>2.1999999999999999E-2</v>
      </c>
    </row>
    <row r="61" spans="3:45" ht="15" customHeight="1">
      <c r="AE61" s="127" t="s">
        <v>900</v>
      </c>
      <c r="AF61" s="696">
        <v>5</v>
      </c>
      <c r="AG61" s="696"/>
      <c r="AH61" s="696">
        <v>7</v>
      </c>
      <c r="AI61" s="717"/>
      <c r="AN61" s="174">
        <v>48</v>
      </c>
      <c r="AO61" s="175">
        <v>2.1000000000000001E-2</v>
      </c>
      <c r="AP61" s="175">
        <v>2.1000000000000001E-2</v>
      </c>
      <c r="AQ61" s="176">
        <v>48</v>
      </c>
      <c r="AR61" s="175">
        <v>2.1000000000000001E-2</v>
      </c>
      <c r="AS61" s="177">
        <v>2.1000000000000001E-2</v>
      </c>
    </row>
    <row r="62" spans="3:45" ht="15" customHeight="1">
      <c r="AE62" s="127" t="s">
        <v>901</v>
      </c>
      <c r="AF62" s="696">
        <v>5</v>
      </c>
      <c r="AG62" s="696"/>
      <c r="AH62" s="696">
        <v>7</v>
      </c>
      <c r="AI62" s="717"/>
      <c r="AN62" s="174">
        <v>49</v>
      </c>
      <c r="AO62" s="175">
        <v>2.1000000000000001E-2</v>
      </c>
      <c r="AP62" s="175">
        <v>2.1000000000000001E-2</v>
      </c>
      <c r="AQ62" s="176">
        <v>49</v>
      </c>
      <c r="AR62" s="175">
        <v>2.1000000000000001E-2</v>
      </c>
      <c r="AS62" s="177">
        <v>2.1000000000000001E-2</v>
      </c>
    </row>
    <row r="63" spans="3:45" ht="15" customHeight="1">
      <c r="AE63" s="127" t="s">
        <v>902</v>
      </c>
      <c r="AF63" s="696">
        <v>5</v>
      </c>
      <c r="AG63" s="696"/>
      <c r="AH63" s="696">
        <v>7</v>
      </c>
      <c r="AI63" s="717"/>
      <c r="AN63" s="179">
        <v>50</v>
      </c>
      <c r="AO63" s="180">
        <v>0.02</v>
      </c>
      <c r="AP63" s="180">
        <v>0.02</v>
      </c>
      <c r="AQ63" s="181">
        <v>50</v>
      </c>
      <c r="AR63" s="180">
        <v>0.02</v>
      </c>
      <c r="AS63" s="182">
        <v>0.02</v>
      </c>
    </row>
    <row r="64" spans="3:45" ht="15" customHeight="1">
      <c r="AE64" s="111" t="s">
        <v>796</v>
      </c>
      <c r="AF64" s="696">
        <v>5</v>
      </c>
      <c r="AG64" s="696"/>
      <c r="AH64" s="696">
        <v>7</v>
      </c>
      <c r="AI64" s="717"/>
    </row>
    <row r="65" spans="31:35" ht="15" customHeight="1">
      <c r="AE65" s="127" t="s">
        <v>903</v>
      </c>
      <c r="AF65" s="696">
        <v>5</v>
      </c>
      <c r="AG65" s="696"/>
      <c r="AH65" s="696">
        <v>7</v>
      </c>
      <c r="AI65" s="717"/>
    </row>
    <row r="66" spans="31:35" ht="15" customHeight="1">
      <c r="AE66" s="111" t="s">
        <v>63</v>
      </c>
      <c r="AF66" s="696">
        <v>5</v>
      </c>
      <c r="AG66" s="696"/>
      <c r="AH66" s="716">
        <v>7</v>
      </c>
      <c r="AI66" s="718"/>
    </row>
    <row r="67" spans="31:35" ht="15" customHeight="1">
      <c r="AE67" s="127" t="s">
        <v>904</v>
      </c>
      <c r="AF67" s="696">
        <v>5</v>
      </c>
      <c r="AG67" s="696"/>
      <c r="AH67" s="696">
        <v>7</v>
      </c>
      <c r="AI67" s="717"/>
    </row>
    <row r="68" spans="31:35" ht="15" customHeight="1">
      <c r="AE68" s="127" t="s">
        <v>905</v>
      </c>
      <c r="AF68" s="696">
        <v>5</v>
      </c>
      <c r="AG68" s="696"/>
      <c r="AH68" s="696">
        <v>7</v>
      </c>
      <c r="AI68" s="717"/>
    </row>
    <row r="69" spans="31:35" ht="15" customHeight="1">
      <c r="AE69" s="111" t="s">
        <v>60</v>
      </c>
      <c r="AF69" s="696">
        <v>5</v>
      </c>
      <c r="AG69" s="696"/>
      <c r="AH69" s="696">
        <v>7</v>
      </c>
      <c r="AI69" s="717"/>
    </row>
    <row r="70" spans="31:35" ht="15" customHeight="1">
      <c r="AE70" s="111" t="s">
        <v>797</v>
      </c>
      <c r="AF70" s="696">
        <v>5</v>
      </c>
      <c r="AG70" s="696"/>
      <c r="AH70" s="696">
        <v>7</v>
      </c>
      <c r="AI70" s="717"/>
    </row>
    <row r="71" spans="31:35" ht="15" customHeight="1">
      <c r="AE71" s="111" t="s">
        <v>798</v>
      </c>
      <c r="AF71" s="696">
        <v>8</v>
      </c>
      <c r="AG71" s="696"/>
      <c r="AH71" s="696">
        <v>7</v>
      </c>
      <c r="AI71" s="717"/>
    </row>
    <row r="72" spans="31:35" ht="15" customHeight="1">
      <c r="AE72" s="111" t="s">
        <v>799</v>
      </c>
      <c r="AF72" s="696">
        <v>8</v>
      </c>
      <c r="AG72" s="696"/>
      <c r="AH72" s="696">
        <v>7</v>
      </c>
      <c r="AI72" s="717"/>
    </row>
    <row r="73" spans="31:35" ht="15" customHeight="1">
      <c r="AE73" s="111" t="s">
        <v>61</v>
      </c>
      <c r="AF73" s="696">
        <v>8</v>
      </c>
      <c r="AG73" s="696"/>
      <c r="AH73" s="696">
        <v>7</v>
      </c>
      <c r="AI73" s="717"/>
    </row>
    <row r="74" spans="31:35" ht="15" customHeight="1">
      <c r="AE74" s="127" t="s">
        <v>906</v>
      </c>
      <c r="AF74" s="696">
        <v>5</v>
      </c>
      <c r="AG74" s="696"/>
      <c r="AH74" s="696">
        <v>7</v>
      </c>
      <c r="AI74" s="717"/>
    </row>
    <row r="75" spans="31:35" ht="15" customHeight="1">
      <c r="AE75" s="127" t="s">
        <v>907</v>
      </c>
      <c r="AF75" s="696">
        <v>5</v>
      </c>
      <c r="AG75" s="696"/>
      <c r="AH75" s="696">
        <v>7</v>
      </c>
      <c r="AI75" s="717"/>
    </row>
    <row r="76" spans="31:35" ht="15" customHeight="1">
      <c r="AE76" s="127" t="s">
        <v>908</v>
      </c>
      <c r="AF76" s="696">
        <v>5</v>
      </c>
      <c r="AG76" s="696"/>
      <c r="AH76" s="696">
        <v>7</v>
      </c>
      <c r="AI76" s="717"/>
    </row>
    <row r="77" spans="31:35" ht="15" customHeight="1">
      <c r="AE77" s="127" t="s">
        <v>909</v>
      </c>
      <c r="AF77" s="696">
        <v>5</v>
      </c>
      <c r="AG77" s="696"/>
      <c r="AH77" s="696">
        <v>7</v>
      </c>
      <c r="AI77" s="717"/>
    </row>
    <row r="78" spans="31:35" ht="15" customHeight="1">
      <c r="AE78" s="127" t="s">
        <v>910</v>
      </c>
      <c r="AF78" s="696">
        <v>5</v>
      </c>
      <c r="AG78" s="696"/>
      <c r="AH78" s="696">
        <v>7</v>
      </c>
      <c r="AI78" s="717"/>
    </row>
    <row r="79" spans="31:35" ht="15" customHeight="1">
      <c r="AE79" s="111" t="s">
        <v>869</v>
      </c>
      <c r="AF79" s="716">
        <v>6</v>
      </c>
      <c r="AG79" s="716"/>
      <c r="AH79" s="716">
        <v>7</v>
      </c>
      <c r="AI79" s="718"/>
    </row>
    <row r="80" spans="31:35" ht="15" customHeight="1">
      <c r="AE80" s="111" t="s">
        <v>800</v>
      </c>
      <c r="AF80" s="696">
        <v>10</v>
      </c>
      <c r="AG80" s="696"/>
      <c r="AH80" s="696">
        <v>7</v>
      </c>
      <c r="AI80" s="717"/>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sheetData>
  <sheetProtection selectLockedCells="1"/>
  <mergeCells count="532">
    <mergeCell ref="AH50:AI52"/>
    <mergeCell ref="AH53:AI53"/>
    <mergeCell ref="AH54:AI54"/>
    <mergeCell ref="AH55:AI55"/>
    <mergeCell ref="AH74:AI74"/>
    <mergeCell ref="AF63:AG63"/>
    <mergeCell ref="AF58:AG58"/>
    <mergeCell ref="AF66:AG66"/>
    <mergeCell ref="AF55:AG55"/>
    <mergeCell ref="AF73:AG73"/>
    <mergeCell ref="AF74:AG74"/>
    <mergeCell ref="AH72:AI72"/>
    <mergeCell ref="AH68:AI68"/>
    <mergeCell ref="AH60:AI60"/>
    <mergeCell ref="AH61:AI61"/>
    <mergeCell ref="AH62:AI62"/>
    <mergeCell ref="AH63:AI63"/>
    <mergeCell ref="AH70:AI70"/>
    <mergeCell ref="AH71:AI71"/>
    <mergeCell ref="AF70:AG70"/>
    <mergeCell ref="AF67:AG67"/>
    <mergeCell ref="AF68:AG68"/>
    <mergeCell ref="AF69:AG69"/>
    <mergeCell ref="AF80:AG80"/>
    <mergeCell ref="AF71:AG71"/>
    <mergeCell ref="AF72:AG72"/>
    <mergeCell ref="AH80:AI80"/>
    <mergeCell ref="AD3:AK3"/>
    <mergeCell ref="AD4:AD5"/>
    <mergeCell ref="AE4:AE5"/>
    <mergeCell ref="AD8:AD10"/>
    <mergeCell ref="AH69:AI69"/>
    <mergeCell ref="AH56:AI56"/>
    <mergeCell ref="AH57:AI57"/>
    <mergeCell ref="AH58:AI58"/>
    <mergeCell ref="AH59:AI59"/>
    <mergeCell ref="AH79:AI79"/>
    <mergeCell ref="AH76:AI76"/>
    <mergeCell ref="AH77:AI77"/>
    <mergeCell ref="AH64:AI64"/>
    <mergeCell ref="AH65:AI65"/>
    <mergeCell ref="AH73:AI73"/>
    <mergeCell ref="AH75:AI75"/>
    <mergeCell ref="AH78:AI78"/>
    <mergeCell ref="AH66:AI66"/>
    <mergeCell ref="AH67:AI67"/>
    <mergeCell ref="AK8:AK10"/>
    <mergeCell ref="AF79:AG79"/>
    <mergeCell ref="U38:U39"/>
    <mergeCell ref="V38:V39"/>
    <mergeCell ref="W38:W39"/>
    <mergeCell ref="L38:L39"/>
    <mergeCell ref="S38:S39"/>
    <mergeCell ref="T38:T39"/>
    <mergeCell ref="R38:R39"/>
    <mergeCell ref="A38:D38"/>
    <mergeCell ref="E38:E39"/>
    <mergeCell ref="G38:G39"/>
    <mergeCell ref="I38:I39"/>
    <mergeCell ref="B39:C39"/>
    <mergeCell ref="F38:F39"/>
    <mergeCell ref="J38:J39"/>
    <mergeCell ref="K38:K39"/>
    <mergeCell ref="Q38:Q39"/>
    <mergeCell ref="M38:M39"/>
    <mergeCell ref="N38:N39"/>
    <mergeCell ref="O38:O39"/>
    <mergeCell ref="P38:P39"/>
    <mergeCell ref="AF57:AG57"/>
    <mergeCell ref="AF59:AG59"/>
    <mergeCell ref="AF78:AG78"/>
    <mergeCell ref="W36:W37"/>
    <mergeCell ref="L36:L37"/>
    <mergeCell ref="V36:V37"/>
    <mergeCell ref="U36:U37"/>
    <mergeCell ref="T36:T37"/>
    <mergeCell ref="Q36:Q37"/>
    <mergeCell ref="R36:R37"/>
    <mergeCell ref="S36:S37"/>
    <mergeCell ref="M36:M37"/>
    <mergeCell ref="F34:F35"/>
    <mergeCell ref="K36:K37"/>
    <mergeCell ref="B35:C35"/>
    <mergeCell ref="R34:R35"/>
    <mergeCell ref="S34:S35"/>
    <mergeCell ref="A34:D34"/>
    <mergeCell ref="E34:E35"/>
    <mergeCell ref="G34:G35"/>
    <mergeCell ref="I34:I35"/>
    <mergeCell ref="J34:J35"/>
    <mergeCell ref="N36:N37"/>
    <mergeCell ref="G36:G37"/>
    <mergeCell ref="I36:I37"/>
    <mergeCell ref="J36:J37"/>
    <mergeCell ref="O36:O37"/>
    <mergeCell ref="B37:C37"/>
    <mergeCell ref="F36:F37"/>
    <mergeCell ref="A36:D36"/>
    <mergeCell ref="E36:E37"/>
    <mergeCell ref="P36:P37"/>
    <mergeCell ref="V32:V33"/>
    <mergeCell ref="O32:O33"/>
    <mergeCell ref="P32:P33"/>
    <mergeCell ref="Q32:Q33"/>
    <mergeCell ref="V34:V35"/>
    <mergeCell ref="U34:U35"/>
    <mergeCell ref="W32:W33"/>
    <mergeCell ref="B33:C33"/>
    <mergeCell ref="R32:R33"/>
    <mergeCell ref="S32:S33"/>
    <mergeCell ref="L32:L33"/>
    <mergeCell ref="M32:M33"/>
    <mergeCell ref="J32:J33"/>
    <mergeCell ref="K32:K33"/>
    <mergeCell ref="K34:K35"/>
    <mergeCell ref="N32:N33"/>
    <mergeCell ref="W34:W35"/>
    <mergeCell ref="L34:L35"/>
    <mergeCell ref="M34:M35"/>
    <mergeCell ref="N34:N35"/>
    <mergeCell ref="O34:O35"/>
    <mergeCell ref="P34:P35"/>
    <mergeCell ref="Q34:Q35"/>
    <mergeCell ref="T34:T35"/>
    <mergeCell ref="A32:D32"/>
    <mergeCell ref="E32:E33"/>
    <mergeCell ref="G32:G33"/>
    <mergeCell ref="I32:I33"/>
    <mergeCell ref="A30:D30"/>
    <mergeCell ref="E30:E31"/>
    <mergeCell ref="F32:F33"/>
    <mergeCell ref="T32:T33"/>
    <mergeCell ref="U32:U33"/>
    <mergeCell ref="A28:D28"/>
    <mergeCell ref="E28:E29"/>
    <mergeCell ref="G28:G29"/>
    <mergeCell ref="I28:I29"/>
    <mergeCell ref="J28:J29"/>
    <mergeCell ref="K28:K29"/>
    <mergeCell ref="B29:C29"/>
    <mergeCell ref="F28:F29"/>
    <mergeCell ref="O30:O31"/>
    <mergeCell ref="I30:I31"/>
    <mergeCell ref="F30:F31"/>
    <mergeCell ref="G30:G31"/>
    <mergeCell ref="B31:C31"/>
    <mergeCell ref="J30:J31"/>
    <mergeCell ref="K30:K31"/>
    <mergeCell ref="H28:H29"/>
    <mergeCell ref="H30:H31"/>
    <mergeCell ref="V30:V31"/>
    <mergeCell ref="U30:U31"/>
    <mergeCell ref="S30:S31"/>
    <mergeCell ref="T30:T31"/>
    <mergeCell ref="M30:M31"/>
    <mergeCell ref="N30:N31"/>
    <mergeCell ref="R30:R31"/>
    <mergeCell ref="W28:W29"/>
    <mergeCell ref="L28:L29"/>
    <mergeCell ref="M28:M29"/>
    <mergeCell ref="N28:N29"/>
    <mergeCell ref="O28:O29"/>
    <mergeCell ref="P28:P29"/>
    <mergeCell ref="Q28:Q29"/>
    <mergeCell ref="S28:S29"/>
    <mergeCell ref="U28:U29"/>
    <mergeCell ref="V28:V29"/>
    <mergeCell ref="W30:W31"/>
    <mergeCell ref="L30:L31"/>
    <mergeCell ref="T28:T29"/>
    <mergeCell ref="P30:P31"/>
    <mergeCell ref="Q30:Q31"/>
    <mergeCell ref="R28:R29"/>
    <mergeCell ref="J24:J25"/>
    <mergeCell ref="K24:K25"/>
    <mergeCell ref="B25:C25"/>
    <mergeCell ref="F24:F25"/>
    <mergeCell ref="A24:D24"/>
    <mergeCell ref="E24:E25"/>
    <mergeCell ref="G24:G25"/>
    <mergeCell ref="I24:I25"/>
    <mergeCell ref="H24:H25"/>
    <mergeCell ref="L26:L27"/>
    <mergeCell ref="M26:M27"/>
    <mergeCell ref="N26:N27"/>
    <mergeCell ref="O26:O27"/>
    <mergeCell ref="P26:P27"/>
    <mergeCell ref="Q26:Q27"/>
    <mergeCell ref="B27:C27"/>
    <mergeCell ref="R26:R27"/>
    <mergeCell ref="S26:S27"/>
    <mergeCell ref="A26:D26"/>
    <mergeCell ref="E26:E27"/>
    <mergeCell ref="G26:G27"/>
    <mergeCell ref="I26:I27"/>
    <mergeCell ref="F26:F27"/>
    <mergeCell ref="J26:J27"/>
    <mergeCell ref="H26:H27"/>
    <mergeCell ref="K26:K27"/>
    <mergeCell ref="AA22:AA23"/>
    <mergeCell ref="W22:W23"/>
    <mergeCell ref="P22:P23"/>
    <mergeCell ref="R22:R23"/>
    <mergeCell ref="S22:S23"/>
    <mergeCell ref="AB26:AB27"/>
    <mergeCell ref="AA26:AA27"/>
    <mergeCell ref="X26:X27"/>
    <mergeCell ref="Y26:Y27"/>
    <mergeCell ref="Z26:Z27"/>
    <mergeCell ref="W24:W25"/>
    <mergeCell ref="Y24:Y25"/>
    <mergeCell ref="Z24:Z25"/>
    <mergeCell ref="R24:R25"/>
    <mergeCell ref="V24:V25"/>
    <mergeCell ref="T22:T23"/>
    <mergeCell ref="U22:U23"/>
    <mergeCell ref="V22:V23"/>
    <mergeCell ref="Q22:Q23"/>
    <mergeCell ref="U26:U27"/>
    <mergeCell ref="V26:V27"/>
    <mergeCell ref="W26:W27"/>
    <mergeCell ref="T26:T27"/>
    <mergeCell ref="L24:L25"/>
    <mergeCell ref="M24:M25"/>
    <mergeCell ref="N24:N25"/>
    <mergeCell ref="O24:O25"/>
    <mergeCell ref="P24:P25"/>
    <mergeCell ref="Q24:Q25"/>
    <mergeCell ref="S24:S25"/>
    <mergeCell ref="T24:T25"/>
    <mergeCell ref="U24:U25"/>
    <mergeCell ref="B23:C23"/>
    <mergeCell ref="A22:D22"/>
    <mergeCell ref="E22:E23"/>
    <mergeCell ref="K22:K23"/>
    <mergeCell ref="F22:F23"/>
    <mergeCell ref="G22:G23"/>
    <mergeCell ref="I22:I23"/>
    <mergeCell ref="J22:J23"/>
    <mergeCell ref="H22:H23"/>
    <mergeCell ref="M22:M23"/>
    <mergeCell ref="N22:N23"/>
    <mergeCell ref="L22:L23"/>
    <mergeCell ref="O22:O23"/>
    <mergeCell ref="T20:T21"/>
    <mergeCell ref="U20:U21"/>
    <mergeCell ref="V20:V21"/>
    <mergeCell ref="W20:W21"/>
    <mergeCell ref="A18:D18"/>
    <mergeCell ref="E18:E19"/>
    <mergeCell ref="G18:G19"/>
    <mergeCell ref="M20:M21"/>
    <mergeCell ref="F18:F19"/>
    <mergeCell ref="R20:R21"/>
    <mergeCell ref="A20:D20"/>
    <mergeCell ref="E20:E21"/>
    <mergeCell ref="B19:C19"/>
    <mergeCell ref="L20:L21"/>
    <mergeCell ref="F20:F21"/>
    <mergeCell ref="B21:C21"/>
    <mergeCell ref="H18:H19"/>
    <mergeCell ref="H20:H21"/>
    <mergeCell ref="S20:S21"/>
    <mergeCell ref="G20:G21"/>
    <mergeCell ref="I20:I21"/>
    <mergeCell ref="Q20:Q21"/>
    <mergeCell ref="P20:P21"/>
    <mergeCell ref="K20:K21"/>
    <mergeCell ref="N20:N21"/>
    <mergeCell ref="O20:O21"/>
    <mergeCell ref="J18:J19"/>
    <mergeCell ref="K18:K19"/>
    <mergeCell ref="M18:M19"/>
    <mergeCell ref="J20:J21"/>
    <mergeCell ref="I18:I19"/>
    <mergeCell ref="O18:O19"/>
    <mergeCell ref="P18:P19"/>
    <mergeCell ref="T18:T19"/>
    <mergeCell ref="U18:U19"/>
    <mergeCell ref="V18:V19"/>
    <mergeCell ref="W18:W19"/>
    <mergeCell ref="L16:L17"/>
    <mergeCell ref="R18:R19"/>
    <mergeCell ref="S18:S19"/>
    <mergeCell ref="L18:L19"/>
    <mergeCell ref="Q18:Q19"/>
    <mergeCell ref="N18:N19"/>
    <mergeCell ref="R16:R17"/>
    <mergeCell ref="S16:S17"/>
    <mergeCell ref="T16:T17"/>
    <mergeCell ref="W16:W17"/>
    <mergeCell ref="U16:U17"/>
    <mergeCell ref="V16:V17"/>
    <mergeCell ref="R14:R15"/>
    <mergeCell ref="S14:S15"/>
    <mergeCell ref="T14:T15"/>
    <mergeCell ref="J16:J17"/>
    <mergeCell ref="K16:K17"/>
    <mergeCell ref="M16:M17"/>
    <mergeCell ref="N16:N17"/>
    <mergeCell ref="O16:O17"/>
    <mergeCell ref="P16:P17"/>
    <mergeCell ref="A16:D16"/>
    <mergeCell ref="E16:E17"/>
    <mergeCell ref="G16:G17"/>
    <mergeCell ref="I16:I17"/>
    <mergeCell ref="F16:F17"/>
    <mergeCell ref="B17:C17"/>
    <mergeCell ref="P14:P15"/>
    <mergeCell ref="Q14:Q15"/>
    <mergeCell ref="J14:J15"/>
    <mergeCell ref="K14:K15"/>
    <mergeCell ref="L14:L15"/>
    <mergeCell ref="M14:M15"/>
    <mergeCell ref="N14:N15"/>
    <mergeCell ref="O14:O15"/>
    <mergeCell ref="Q16:Q17"/>
    <mergeCell ref="A14:D14"/>
    <mergeCell ref="E14:E15"/>
    <mergeCell ref="G14:G15"/>
    <mergeCell ref="I14:I15"/>
    <mergeCell ref="F14:F15"/>
    <mergeCell ref="B15:C15"/>
    <mergeCell ref="H14:H15"/>
    <mergeCell ref="H16:H17"/>
    <mergeCell ref="R10:R11"/>
    <mergeCell ref="S10:S11"/>
    <mergeCell ref="N10:N11"/>
    <mergeCell ref="O10:O11"/>
    <mergeCell ref="P10:P11"/>
    <mergeCell ref="Q10:Q11"/>
    <mergeCell ref="R12:R13"/>
    <mergeCell ref="S12:S13"/>
    <mergeCell ref="P12:P13"/>
    <mergeCell ref="Q12:Q13"/>
    <mergeCell ref="AH8:AH10"/>
    <mergeCell ref="AB6:AB7"/>
    <mergeCell ref="Y6:Y7"/>
    <mergeCell ref="F8:F9"/>
    <mergeCell ref="J8:J9"/>
    <mergeCell ref="F12:F13"/>
    <mergeCell ref="G12:G13"/>
    <mergeCell ref="B13:C13"/>
    <mergeCell ref="L12:L13"/>
    <mergeCell ref="M12:M13"/>
    <mergeCell ref="N12:N13"/>
    <mergeCell ref="O12:O13"/>
    <mergeCell ref="J10:J11"/>
    <mergeCell ref="K10:K11"/>
    <mergeCell ref="A12:D12"/>
    <mergeCell ref="M10:M11"/>
    <mergeCell ref="I12:I13"/>
    <mergeCell ref="E12:E13"/>
    <mergeCell ref="J12:J13"/>
    <mergeCell ref="K12:K13"/>
    <mergeCell ref="H12:H13"/>
    <mergeCell ref="A10:D10"/>
    <mergeCell ref="E10:E11"/>
    <mergeCell ref="G10:G11"/>
    <mergeCell ref="Z6:Z7"/>
    <mergeCell ref="V6:V7"/>
    <mergeCell ref="O8:O9"/>
    <mergeCell ref="M8:M9"/>
    <mergeCell ref="Q8:Q9"/>
    <mergeCell ref="N8:N9"/>
    <mergeCell ref="AJ8:AJ10"/>
    <mergeCell ref="W3:W5"/>
    <mergeCell ref="X3:X5"/>
    <mergeCell ref="Z3:Z5"/>
    <mergeCell ref="AA3:AA5"/>
    <mergeCell ref="AB3:AB5"/>
    <mergeCell ref="X10:X11"/>
    <mergeCell ref="Y10:Y11"/>
    <mergeCell ref="AA10:AA11"/>
    <mergeCell ref="AA6:AA7"/>
    <mergeCell ref="AI8:AI10"/>
    <mergeCell ref="AE8:AE10"/>
    <mergeCell ref="AF8:AF10"/>
    <mergeCell ref="AB8:AB9"/>
    <mergeCell ref="Z10:Z11"/>
    <mergeCell ref="AA8:AA9"/>
    <mergeCell ref="AB10:AB11"/>
    <mergeCell ref="AG8:AG10"/>
    <mergeCell ref="L3:L4"/>
    <mergeCell ref="H3:J4"/>
    <mergeCell ref="Y3:Y5"/>
    <mergeCell ref="S8:S9"/>
    <mergeCell ref="P8:P9"/>
    <mergeCell ref="X8:X9"/>
    <mergeCell ref="Y8:Y9"/>
    <mergeCell ref="N6:N7"/>
    <mergeCell ref="O6:O7"/>
    <mergeCell ref="I8:I9"/>
    <mergeCell ref="S6:S7"/>
    <mergeCell ref="L8:L9"/>
    <mergeCell ref="R8:R9"/>
    <mergeCell ref="H8:H9"/>
    <mergeCell ref="V8:V9"/>
    <mergeCell ref="M6:M7"/>
    <mergeCell ref="Q6:Q7"/>
    <mergeCell ref="R6:R7"/>
    <mergeCell ref="A1:AB1"/>
    <mergeCell ref="A2:E2"/>
    <mergeCell ref="A3:D5"/>
    <mergeCell ref="E3:E5"/>
    <mergeCell ref="G3:G5"/>
    <mergeCell ref="K3:K4"/>
    <mergeCell ref="G6:G7"/>
    <mergeCell ref="I6:I7"/>
    <mergeCell ref="O3:O4"/>
    <mergeCell ref="P3:R4"/>
    <mergeCell ref="M3:M5"/>
    <mergeCell ref="N3:N5"/>
    <mergeCell ref="L6:L7"/>
    <mergeCell ref="P6:P7"/>
    <mergeCell ref="K6:K7"/>
    <mergeCell ref="J6:J7"/>
    <mergeCell ref="F3:F5"/>
    <mergeCell ref="U3:U5"/>
    <mergeCell ref="P5:R5"/>
    <mergeCell ref="U6:U7"/>
    <mergeCell ref="H6:H7"/>
    <mergeCell ref="V3:V5"/>
    <mergeCell ref="S3:S4"/>
    <mergeCell ref="T3:T5"/>
    <mergeCell ref="H10:H11"/>
    <mergeCell ref="B7:C7"/>
    <mergeCell ref="A6:D6"/>
    <mergeCell ref="E6:E7"/>
    <mergeCell ref="K8:K9"/>
    <mergeCell ref="B9:C9"/>
    <mergeCell ref="A8:D8"/>
    <mergeCell ref="F6:F7"/>
    <mergeCell ref="L10:L11"/>
    <mergeCell ref="I10:I11"/>
    <mergeCell ref="F10:F11"/>
    <mergeCell ref="B11:C11"/>
    <mergeCell ref="U10:U11"/>
    <mergeCell ref="E8:E9"/>
    <mergeCell ref="G8:G9"/>
    <mergeCell ref="AA14:AA15"/>
    <mergeCell ref="T6:T7"/>
    <mergeCell ref="X12:X13"/>
    <mergeCell ref="Y12:Y13"/>
    <mergeCell ref="V10:V11"/>
    <mergeCell ref="W10:W11"/>
    <mergeCell ref="T8:T9"/>
    <mergeCell ref="U8:U9"/>
    <mergeCell ref="W6:W7"/>
    <mergeCell ref="X6:X7"/>
    <mergeCell ref="W8:W9"/>
    <mergeCell ref="V12:V13"/>
    <mergeCell ref="W12:W13"/>
    <mergeCell ref="U12:U13"/>
    <mergeCell ref="U14:U15"/>
    <mergeCell ref="V14:V15"/>
    <mergeCell ref="W14:W15"/>
    <mergeCell ref="Z12:Z13"/>
    <mergeCell ref="Z8:Z9"/>
    <mergeCell ref="T10:T11"/>
    <mergeCell ref="T12:T13"/>
    <mergeCell ref="AB12:AB13"/>
    <mergeCell ref="AB18:AB19"/>
    <mergeCell ref="AA32:AA33"/>
    <mergeCell ref="AA34:AA35"/>
    <mergeCell ref="AB28:AB29"/>
    <mergeCell ref="X36:X37"/>
    <mergeCell ref="Y36:Y37"/>
    <mergeCell ref="Z36:Z37"/>
    <mergeCell ref="AA12:AA13"/>
    <mergeCell ref="Z20:Z21"/>
    <mergeCell ref="AA24:AA25"/>
    <mergeCell ref="Y32:Y33"/>
    <mergeCell ref="Z32:Z33"/>
    <mergeCell ref="X28:X29"/>
    <mergeCell ref="Y28:Y29"/>
    <mergeCell ref="AB14:AB15"/>
    <mergeCell ref="Z18:Z19"/>
    <mergeCell ref="X18:X19"/>
    <mergeCell ref="Y18:Y19"/>
    <mergeCell ref="AA18:AA19"/>
    <mergeCell ref="Y16:Y17"/>
    <mergeCell ref="X14:X15"/>
    <mergeCell ref="Y14:Y15"/>
    <mergeCell ref="Z14:Z15"/>
    <mergeCell ref="AB32:AB33"/>
    <mergeCell ref="AA16:AA17"/>
    <mergeCell ref="X32:X33"/>
    <mergeCell ref="AB16:AB17"/>
    <mergeCell ref="AB34:AB35"/>
    <mergeCell ref="X20:X21"/>
    <mergeCell ref="Y20:Y21"/>
    <mergeCell ref="X16:X17"/>
    <mergeCell ref="AB22:AB23"/>
    <mergeCell ref="X22:X23"/>
    <mergeCell ref="Y22:Y23"/>
    <mergeCell ref="Z22:Z23"/>
    <mergeCell ref="AB30:AB31"/>
    <mergeCell ref="Z16:Z17"/>
    <mergeCell ref="X30:X31"/>
    <mergeCell ref="Y30:Y31"/>
    <mergeCell ref="Z30:Z31"/>
    <mergeCell ref="AA30:AA31"/>
    <mergeCell ref="Z28:Z29"/>
    <mergeCell ref="AA28:AA29"/>
    <mergeCell ref="AB20:AB21"/>
    <mergeCell ref="AA20:AA21"/>
    <mergeCell ref="AB24:AB25"/>
    <mergeCell ref="X24:X25"/>
    <mergeCell ref="AF76:AG76"/>
    <mergeCell ref="AF77:AG77"/>
    <mergeCell ref="X34:X35"/>
    <mergeCell ref="Y34:Y35"/>
    <mergeCell ref="Z34:Z35"/>
    <mergeCell ref="AA36:AA37"/>
    <mergeCell ref="AB36:AB37"/>
    <mergeCell ref="X38:X39"/>
    <mergeCell ref="Y38:Y39"/>
    <mergeCell ref="Z38:Z39"/>
    <mergeCell ref="AA38:AA39"/>
    <mergeCell ref="AB38:AB39"/>
    <mergeCell ref="AF65:AG65"/>
    <mergeCell ref="AF50:AG52"/>
    <mergeCell ref="AF53:AG53"/>
    <mergeCell ref="AF54:AG54"/>
    <mergeCell ref="AF60:AG60"/>
    <mergeCell ref="AF64:AG64"/>
    <mergeCell ref="AF56:AG56"/>
    <mergeCell ref="AE50:AE52"/>
    <mergeCell ref="AF61:AG61"/>
    <mergeCell ref="AF75:AG75"/>
    <mergeCell ref="AF62:AG62"/>
  </mergeCells>
  <phoneticPr fontId="2"/>
  <dataValidations count="1">
    <dataValidation type="list" allowBlank="1" showInputMessage="1" showErrorMessage="1" sqref="H6:H7">
      <formula1>$V$45:$V$47</formula1>
    </dataValidation>
  </dataValidations>
  <printOptions horizontalCentered="1" verticalCentered="1"/>
  <pageMargins left="0.59055118110236227" right="0.39370078740157483" top="0.74803149606299213" bottom="0.74803149606299213" header="0.31496062992125984" footer="0.31496062992125984"/>
  <pageSetup paperSize="9" scale="81" orientation="landscape" r:id="rId1"/>
  <headerFooter>
    <oddFooter>&amp;C&amp;P/&amp;N&amp;R名取市ＨＰ</oddFooter>
  </headerFooter>
  <ignoredErrors>
    <ignoredError sqref="E6" unlocked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pageSetUpPr fitToPage="1"/>
  </sheetPr>
  <dimension ref="A1:AK251"/>
  <sheetViews>
    <sheetView zoomScale="75" zoomScaleNormal="75" workbookViewId="0">
      <selection activeCell="AB36" sqref="AB36:AB37"/>
    </sheetView>
  </sheetViews>
  <sheetFormatPr defaultRowHeight="13.5"/>
  <cols>
    <col min="1" max="1" width="2.5" customWidth="1"/>
    <col min="2" max="3" width="2.125" customWidth="1"/>
    <col min="4" max="4" width="2.5" customWidth="1"/>
    <col min="5" max="6" width="15.625" customWidth="1"/>
    <col min="7" max="8" width="5" customWidth="1"/>
    <col min="9" max="10" width="4.375" customWidth="1"/>
    <col min="11" max="12" width="13.625" customWidth="1"/>
    <col min="13" max="13" width="7.625" customWidth="1"/>
    <col min="14" max="14" width="5.625" customWidth="1"/>
    <col min="15" max="15" width="7.125" customWidth="1"/>
    <col min="16" max="16" width="3.625" customWidth="1"/>
    <col min="17" max="17" width="2.625" customWidth="1"/>
    <col min="18" max="18" width="3.625" customWidth="1"/>
    <col min="19" max="19" width="12.625" customWidth="1"/>
    <col min="20" max="21" width="12.625" hidden="1" customWidth="1"/>
    <col min="22" max="22" width="12.5" hidden="1" customWidth="1"/>
    <col min="23" max="23" width="7.5" hidden="1" customWidth="1"/>
    <col min="24" max="24" width="12.125" hidden="1" customWidth="1"/>
    <col min="25" max="25" width="12.5" hidden="1" customWidth="1"/>
    <col min="26" max="28" width="12.625" customWidth="1"/>
    <col min="29" max="29" width="2.5" customWidth="1"/>
    <col min="30" max="30" width="5.875" bestFit="1" customWidth="1"/>
    <col min="31" max="31" width="23.625" customWidth="1"/>
    <col min="32" max="32" width="5" customWidth="1"/>
    <col min="33" max="34" width="10" customWidth="1"/>
    <col min="35" max="35" width="7.5" customWidth="1"/>
    <col min="36" max="37" width="10" customWidth="1"/>
    <col min="38" max="107" width="2.5" customWidth="1"/>
  </cols>
  <sheetData>
    <row r="1" spans="1:37" ht="20.100000000000001" customHeight="1">
      <c r="A1" s="607" t="s">
        <v>921</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row>
    <row r="2" spans="1:37" ht="17.25">
      <c r="A2" s="611"/>
      <c r="B2" s="611"/>
      <c r="C2" s="611"/>
      <c r="D2" s="611"/>
      <c r="E2" s="611"/>
      <c r="F2" s="611"/>
      <c r="AA2" s="96"/>
      <c r="AB2" s="85" t="s">
        <v>82</v>
      </c>
    </row>
    <row r="3" spans="1:37" ht="42.75" customHeight="1" thickBot="1">
      <c r="A3" s="663" t="s">
        <v>775</v>
      </c>
      <c r="B3" s="664"/>
      <c r="C3" s="664"/>
      <c r="D3" s="665"/>
      <c r="E3" s="629" t="s">
        <v>980</v>
      </c>
      <c r="F3" s="629" t="s">
        <v>920</v>
      </c>
      <c r="G3" s="629" t="s">
        <v>981</v>
      </c>
      <c r="H3" s="663" t="s">
        <v>54</v>
      </c>
      <c r="I3" s="664"/>
      <c r="J3" s="665"/>
      <c r="K3" s="650" t="s">
        <v>55</v>
      </c>
      <c r="L3" s="628" t="s">
        <v>783</v>
      </c>
      <c r="M3" s="644" t="s">
        <v>784</v>
      </c>
      <c r="N3" s="644" t="s">
        <v>56</v>
      </c>
      <c r="O3" s="650" t="s">
        <v>52</v>
      </c>
      <c r="P3" s="628" t="s">
        <v>785</v>
      </c>
      <c r="Q3" s="628"/>
      <c r="R3" s="628"/>
      <c r="S3" s="644" t="s">
        <v>808</v>
      </c>
      <c r="T3" s="709" t="s">
        <v>777</v>
      </c>
      <c r="U3" s="708" t="s">
        <v>778</v>
      </c>
      <c r="V3" s="708" t="s">
        <v>228</v>
      </c>
      <c r="W3" s="708" t="s">
        <v>779</v>
      </c>
      <c r="X3" s="708" t="s">
        <v>780</v>
      </c>
      <c r="Y3" s="710" t="s">
        <v>782</v>
      </c>
      <c r="Z3" s="644" t="s">
        <v>810</v>
      </c>
      <c r="AA3" s="628" t="s">
        <v>781</v>
      </c>
      <c r="AB3" s="628" t="s">
        <v>813</v>
      </c>
      <c r="AD3" s="621" t="s">
        <v>939</v>
      </c>
      <c r="AE3" s="622"/>
      <c r="AF3" s="623"/>
      <c r="AG3" s="623"/>
      <c r="AH3" s="623"/>
      <c r="AI3" s="623"/>
      <c r="AJ3" s="623"/>
      <c r="AK3" s="624"/>
    </row>
    <row r="4" spans="1:37" ht="14.25" thickTop="1">
      <c r="A4" s="666"/>
      <c r="B4" s="667"/>
      <c r="C4" s="667"/>
      <c r="D4" s="668"/>
      <c r="E4" s="630"/>
      <c r="F4" s="630"/>
      <c r="G4" s="630"/>
      <c r="H4" s="666"/>
      <c r="I4" s="667"/>
      <c r="J4" s="668"/>
      <c r="K4" s="629"/>
      <c r="L4" s="644"/>
      <c r="M4" s="645"/>
      <c r="N4" s="645"/>
      <c r="O4" s="629"/>
      <c r="P4" s="644"/>
      <c r="Q4" s="644"/>
      <c r="R4" s="644"/>
      <c r="S4" s="645"/>
      <c r="T4" s="709"/>
      <c r="U4" s="708"/>
      <c r="V4" s="708"/>
      <c r="W4" s="708"/>
      <c r="X4" s="708"/>
      <c r="Y4" s="710"/>
      <c r="Z4" s="645"/>
      <c r="AA4" s="628"/>
      <c r="AB4" s="628"/>
      <c r="AD4" s="692" t="s">
        <v>935</v>
      </c>
      <c r="AE4" s="694"/>
    </row>
    <row r="5" spans="1:37" ht="14.25" thickBot="1">
      <c r="A5" s="669"/>
      <c r="B5" s="670"/>
      <c r="C5" s="670"/>
      <c r="D5" s="671"/>
      <c r="E5" s="631"/>
      <c r="F5" s="631"/>
      <c r="G5" s="631"/>
      <c r="H5" s="189" t="s">
        <v>1023</v>
      </c>
      <c r="I5" s="103" t="s">
        <v>66</v>
      </c>
      <c r="J5" s="104" t="s">
        <v>78</v>
      </c>
      <c r="K5" s="86" t="s">
        <v>152</v>
      </c>
      <c r="L5" s="89" t="s">
        <v>154</v>
      </c>
      <c r="M5" s="646"/>
      <c r="N5" s="646"/>
      <c r="O5" s="86" t="s">
        <v>788</v>
      </c>
      <c r="P5" s="647" t="s">
        <v>789</v>
      </c>
      <c r="Q5" s="648"/>
      <c r="R5" s="649"/>
      <c r="S5" s="87" t="s">
        <v>790</v>
      </c>
      <c r="T5" s="709"/>
      <c r="U5" s="708"/>
      <c r="V5" s="708"/>
      <c r="W5" s="708"/>
      <c r="X5" s="708"/>
      <c r="Y5" s="710"/>
      <c r="Z5" s="646"/>
      <c r="AA5" s="628"/>
      <c r="AB5" s="628"/>
      <c r="AD5" s="693"/>
      <c r="AE5" s="695"/>
    </row>
    <row r="6" spans="1:37" ht="15" customHeight="1" thickTop="1">
      <c r="A6" s="612" t="s">
        <v>483</v>
      </c>
      <c r="B6" s="613"/>
      <c r="C6" s="613"/>
      <c r="D6" s="614"/>
      <c r="E6" s="719"/>
      <c r="F6" s="726" t="e">
        <f>VLOOKUP($AE$4,$AD$9:$AK$39,2,FALSE)</f>
        <v>#N/A</v>
      </c>
      <c r="G6" s="681"/>
      <c r="H6" s="719"/>
      <c r="I6" s="706"/>
      <c r="J6" s="617"/>
      <c r="K6" s="672"/>
      <c r="L6" s="674" t="str">
        <f>IF(K6&gt;0,INT(K6*IF(OR(I6&gt;=20,H6="R",AND(I6&gt;=19,J6&gt;=4)),1,0.9))," ")</f>
        <v xml:space="preserve"> </v>
      </c>
      <c r="M6" s="724" t="str">
        <f>IF(K6&gt;0,IF(OR(I6&gt;=20,H6="R",AND(I6&gt;=19,J6&gt;=4)),"定額","旧定額"),"")</f>
        <v/>
      </c>
      <c r="N6" s="659" t="str">
        <f>IF(ISNA(VLOOKUP($F$6,$AE$12:$AK$39,2,0))," ",VLOOKUP($F$6,$AE$12:$AK$39,IF(10&lt;W6&lt;21,2,5),0))</f>
        <v xml:space="preserve"> </v>
      </c>
      <c r="O6" s="661" t="str">
        <f>IF(ISNA(VLOOKUP($F$6,$AE$12:$AK$39,3,0))," ",VLOOKUP($F$6,$AE$12:$AK$39,IF(W6&lt;21,IF($M$6="旧定額",3,4),IF($M$6="旧定額",6,7)),0))</f>
        <v xml:space="preserve"> </v>
      </c>
      <c r="P6" s="653">
        <f>IF(J6=" ",12,12-J6+1)</f>
        <v>13</v>
      </c>
      <c r="Q6" s="651" t="s">
        <v>809</v>
      </c>
      <c r="R6" s="655">
        <v>12</v>
      </c>
      <c r="S6" s="634" t="str">
        <f>IF($K$6&gt;0,INT(L6*O6*(P6/R6))," ")</f>
        <v xml:space="preserve"> </v>
      </c>
      <c r="T6" s="642" t="e">
        <f>INT($L$6*O6*(P6/R6))</f>
        <v>#VALUE!</v>
      </c>
      <c r="U6" s="657" t="e">
        <f>T6</f>
        <v>#VALUE!</v>
      </c>
      <c r="V6" s="657" t="e">
        <f>$AB$6-U6</f>
        <v>#VALUE!</v>
      </c>
      <c r="W6" s="641" t="str">
        <f>B7</f>
        <v xml:space="preserve"> </v>
      </c>
      <c r="X6" s="639">
        <v>0</v>
      </c>
      <c r="Y6" s="640">
        <f>($K$6-INT($K$6*0.95))-SUM($X$6:X6)</f>
        <v>0</v>
      </c>
      <c r="Z6" s="637" t="str">
        <f>S6</f>
        <v xml:space="preserve"> </v>
      </c>
      <c r="AA6" s="636" t="str">
        <f>IF(K6&gt;0,K6-Z6," ")</f>
        <v xml:space="preserve"> </v>
      </c>
      <c r="AB6" s="636" t="str">
        <f>IF(K6&gt;0,IF(K6=L6,INT(K6-1),INT(K6*0.95))," ")</f>
        <v xml:space="preserve"> </v>
      </c>
    </row>
    <row r="7" spans="1:37" ht="15" customHeight="1">
      <c r="A7" s="93">
        <f>$H$6</f>
        <v>0</v>
      </c>
      <c r="B7" s="680" t="str">
        <f>IF(I6&gt;0,I6," ")</f>
        <v xml:space="preserve"> </v>
      </c>
      <c r="C7" s="680"/>
      <c r="D7" s="94" t="s">
        <v>66</v>
      </c>
      <c r="E7" s="723"/>
      <c r="F7" s="727"/>
      <c r="G7" s="682"/>
      <c r="H7" s="720"/>
      <c r="I7" s="707"/>
      <c r="J7" s="618"/>
      <c r="K7" s="673"/>
      <c r="L7" s="675"/>
      <c r="M7" s="725"/>
      <c r="N7" s="660"/>
      <c r="O7" s="662"/>
      <c r="P7" s="654"/>
      <c r="Q7" s="652"/>
      <c r="R7" s="656"/>
      <c r="S7" s="635"/>
      <c r="T7" s="642"/>
      <c r="U7" s="658"/>
      <c r="V7" s="658"/>
      <c r="W7" s="641"/>
      <c r="X7" s="639"/>
      <c r="Y7" s="640"/>
      <c r="Z7" s="638"/>
      <c r="AA7" s="636"/>
      <c r="AB7" s="636"/>
    </row>
    <row r="8" spans="1:37" ht="15" customHeight="1">
      <c r="A8" s="612" t="s">
        <v>485</v>
      </c>
      <c r="B8" s="613"/>
      <c r="C8" s="613"/>
      <c r="D8" s="614"/>
      <c r="E8" s="721"/>
      <c r="F8" s="653"/>
      <c r="G8" s="653"/>
      <c r="H8" s="689"/>
      <c r="I8" s="701"/>
      <c r="J8" s="687"/>
      <c r="K8" s="683"/>
      <c r="L8" s="683"/>
      <c r="M8" s="689"/>
      <c r="N8" s="659" t="str">
        <f>IF(ISNA(VLOOKUP($F$6,$AE$12:$AK$39,2,0))," ",VLOOKUP($F$6,$AE$12:$AK$39,IF(W8&lt;21,2,5),0))</f>
        <v xml:space="preserve"> </v>
      </c>
      <c r="O8" s="661" t="str">
        <f>IF(ISNA(VLOOKUP($F$6,$AE$12:$AK$39,3,0))," ",VLOOKUP($F$6,$AE$12:$AK$39,IF(W8&lt;21,IF($M$6="旧定額",3,4),IF($M$6="旧定額",6,7)),0))</f>
        <v xml:space="preserve"> </v>
      </c>
      <c r="P8" s="659">
        <v>12</v>
      </c>
      <c r="Q8" s="651" t="s">
        <v>809</v>
      </c>
      <c r="R8" s="655">
        <v>12</v>
      </c>
      <c r="S8" s="634" t="str">
        <f>IF($K$6&gt;0,IF(V8&gt;0,T8,IF(V6&gt;0,V6,0))+IF($K$6=$L$6,0,IF(Y8&gt;0,X8,IF(Y6&gt;0,Y6-1,0)))," ")</f>
        <v xml:space="preserve"> </v>
      </c>
      <c r="T8" s="642" t="e">
        <f>INT($L$6*O8*(P8/R8))</f>
        <v>#VALUE!</v>
      </c>
      <c r="U8" s="639" t="e">
        <f>U6+T8</f>
        <v>#VALUE!</v>
      </c>
      <c r="V8" s="639" t="e">
        <f>$AB$6-U8</f>
        <v>#VALUE!</v>
      </c>
      <c r="W8" s="641" t="str">
        <f>B9</f>
        <v xml:space="preserve"> </v>
      </c>
      <c r="X8" s="639" t="e">
        <f>IF(AND(V6&lt;0,W8&gt;=20),ROUND(($K$6-INT($K$6*0.95)-1)/5,0),0)</f>
        <v>#VALUE!</v>
      </c>
      <c r="Y8" s="640" t="e">
        <f>($K$6-INT($K$6*0.95))-SUM($X$6:X8)</f>
        <v>#VALUE!</v>
      </c>
      <c r="Z8" s="637" t="str">
        <f>IF($K$6&gt;0,SUM($S$6:S9)," ")</f>
        <v xml:space="preserve"> </v>
      </c>
      <c r="AA8" s="632" t="str">
        <f>IF($K$6&gt;0,$K$6-Z8," ")</f>
        <v xml:space="preserve"> </v>
      </c>
      <c r="AB8" s="689"/>
      <c r="AD8" s="611" t="s">
        <v>978</v>
      </c>
      <c r="AE8" s="611"/>
    </row>
    <row r="9" spans="1:37" ht="15" customHeight="1">
      <c r="A9" s="93" t="str">
        <f>IF($I$6&gt;0,IF(OR(B7=31,A7="R"),"R","H"),"")</f>
        <v/>
      </c>
      <c r="B9" s="680" t="str">
        <f>IF($I$6&gt;0,IF(B7&lt;31,B7+1,2)," ")</f>
        <v xml:space="preserve"> </v>
      </c>
      <c r="C9" s="680"/>
      <c r="D9" s="94" t="s">
        <v>66</v>
      </c>
      <c r="E9" s="722"/>
      <c r="F9" s="654"/>
      <c r="G9" s="654"/>
      <c r="H9" s="690"/>
      <c r="I9" s="702"/>
      <c r="J9" s="688"/>
      <c r="K9" s="684"/>
      <c r="L9" s="684"/>
      <c r="M9" s="690"/>
      <c r="N9" s="660"/>
      <c r="O9" s="662"/>
      <c r="P9" s="660"/>
      <c r="Q9" s="652"/>
      <c r="R9" s="656"/>
      <c r="S9" s="635"/>
      <c r="T9" s="642"/>
      <c r="U9" s="639"/>
      <c r="V9" s="639"/>
      <c r="W9" s="641"/>
      <c r="X9" s="639"/>
      <c r="Y9" s="640"/>
      <c r="Z9" s="638"/>
      <c r="AA9" s="633"/>
      <c r="AB9" s="691"/>
      <c r="AD9" s="650" t="s">
        <v>940</v>
      </c>
      <c r="AE9" s="608" t="s">
        <v>920</v>
      </c>
      <c r="AF9" s="605" t="s">
        <v>791</v>
      </c>
      <c r="AG9" s="605" t="s">
        <v>792</v>
      </c>
      <c r="AH9" s="605" t="s">
        <v>793</v>
      </c>
      <c r="AI9" s="605" t="s">
        <v>794</v>
      </c>
      <c r="AJ9" s="605" t="s">
        <v>792</v>
      </c>
      <c r="AK9" s="606" t="s">
        <v>793</v>
      </c>
    </row>
    <row r="10" spans="1:37" ht="15" customHeight="1">
      <c r="A10" s="612" t="s">
        <v>489</v>
      </c>
      <c r="B10" s="613"/>
      <c r="C10" s="613"/>
      <c r="D10" s="614"/>
      <c r="E10" s="721"/>
      <c r="F10" s="653"/>
      <c r="G10" s="653"/>
      <c r="H10" s="689"/>
      <c r="I10" s="701"/>
      <c r="J10" s="687"/>
      <c r="K10" s="683"/>
      <c r="L10" s="683"/>
      <c r="M10" s="689"/>
      <c r="N10" s="659" t="str">
        <f>IF(ISNA(VLOOKUP($F$6,$AE$12:$AK$39,2,0))," ",VLOOKUP($F$6,$AE$12:$AK$39,IF(W10&lt;21,2,5),0))</f>
        <v xml:space="preserve"> </v>
      </c>
      <c r="O10" s="661" t="str">
        <f>IF(ISNA(VLOOKUP($F$6,$AE$12:$AK$39,3,0))," ",VLOOKUP($F$6,$AE$12:$AK$39,IF(W10&lt;21,IF($M$6="旧定額",3,4),IF($M$6="旧定額",6,7)),0))</f>
        <v xml:space="preserve"> </v>
      </c>
      <c r="P10" s="659">
        <v>12</v>
      </c>
      <c r="Q10" s="651" t="s">
        <v>809</v>
      </c>
      <c r="R10" s="655">
        <v>12</v>
      </c>
      <c r="S10" s="634" t="str">
        <f>IF($K$6&gt;0,IF(V10&gt;0,T10,IF(V8&gt;0,V8,0))+IF($K$6=$L$6,0,IF(Y10&gt;0,X10,IF(Y8&gt;0,Y8-1,0)))," ")</f>
        <v xml:space="preserve"> </v>
      </c>
      <c r="T10" s="642" t="e">
        <f>INT($L$6*O10*(P10/R10))</f>
        <v>#VALUE!</v>
      </c>
      <c r="U10" s="639" t="e">
        <f>U8+T10</f>
        <v>#VALUE!</v>
      </c>
      <c r="V10" s="639" t="e">
        <f>$AB$6-U10</f>
        <v>#VALUE!</v>
      </c>
      <c r="W10" s="641" t="str">
        <f>B11</f>
        <v xml:space="preserve"> </v>
      </c>
      <c r="X10" s="639" t="e">
        <f>IF(AND(V8&lt;0,W10&gt;=20),ROUND(($K$6-INT($K$6*0.95)-1)/5,0),0)</f>
        <v>#VALUE!</v>
      </c>
      <c r="Y10" s="640" t="e">
        <f>($K$6-INT($K$6*0.95))-SUM($X$6:X10)</f>
        <v>#VALUE!</v>
      </c>
      <c r="Z10" s="637" t="str">
        <f>IF($K$6&gt;0,SUM($S$6:S11)," ")</f>
        <v xml:space="preserve"> </v>
      </c>
      <c r="AA10" s="632" t="str">
        <f>IF($K$6&gt;0,$K$6-Z10," ")</f>
        <v xml:space="preserve"> </v>
      </c>
      <c r="AB10" s="691"/>
      <c r="AD10" s="650"/>
      <c r="AE10" s="608"/>
      <c r="AF10" s="605"/>
      <c r="AG10" s="605"/>
      <c r="AH10" s="605"/>
      <c r="AI10" s="605"/>
      <c r="AJ10" s="605"/>
      <c r="AK10" s="606"/>
    </row>
    <row r="11" spans="1:37" ht="15" customHeight="1">
      <c r="A11" s="93" t="str">
        <f>IF($I$6&gt;0,IF(OR(B9=31,A9="R"),"R","H"),"")</f>
        <v/>
      </c>
      <c r="B11" s="680" t="str">
        <f>IF($I$6&gt;0,IF(B9&lt;31,B9+1,2)," ")</f>
        <v xml:space="preserve"> </v>
      </c>
      <c r="C11" s="680"/>
      <c r="D11" s="94" t="s">
        <v>66</v>
      </c>
      <c r="E11" s="722"/>
      <c r="F11" s="654"/>
      <c r="G11" s="654"/>
      <c r="H11" s="690"/>
      <c r="I11" s="702"/>
      <c r="J11" s="688"/>
      <c r="K11" s="684"/>
      <c r="L11" s="684"/>
      <c r="M11" s="690"/>
      <c r="N11" s="660"/>
      <c r="O11" s="662"/>
      <c r="P11" s="660"/>
      <c r="Q11" s="652"/>
      <c r="R11" s="656"/>
      <c r="S11" s="635"/>
      <c r="T11" s="642"/>
      <c r="U11" s="639"/>
      <c r="V11" s="639"/>
      <c r="W11" s="641"/>
      <c r="X11" s="639"/>
      <c r="Y11" s="640"/>
      <c r="Z11" s="638"/>
      <c r="AA11" s="633"/>
      <c r="AB11" s="691"/>
      <c r="AD11" s="650"/>
      <c r="AE11" s="608"/>
      <c r="AF11" s="605"/>
      <c r="AG11" s="605"/>
      <c r="AH11" s="605"/>
      <c r="AI11" s="605"/>
      <c r="AJ11" s="605"/>
      <c r="AK11" s="606"/>
    </row>
    <row r="12" spans="1:37" ht="15" customHeight="1">
      <c r="A12" s="612" t="s">
        <v>490</v>
      </c>
      <c r="B12" s="613"/>
      <c r="C12" s="613"/>
      <c r="D12" s="614"/>
      <c r="E12" s="721"/>
      <c r="F12" s="653"/>
      <c r="G12" s="653"/>
      <c r="H12" s="689"/>
      <c r="I12" s="701"/>
      <c r="J12" s="687"/>
      <c r="K12" s="683"/>
      <c r="L12" s="683"/>
      <c r="M12" s="689"/>
      <c r="N12" s="659" t="str">
        <f>IF(ISNA(VLOOKUP($F$6,$AE$12:$AK$39,2,0))," ",VLOOKUP($F$6,$AE$12:$AK$39,IF(W12&lt;21,2,5),0))</f>
        <v xml:space="preserve"> </v>
      </c>
      <c r="O12" s="661" t="str">
        <f>IF(ISNA(VLOOKUP($F$6,$AE$12:$AK$39,3,0))," ",VLOOKUP($F$6,$AE$12:$AK$39,IF(W12&lt;21,IF($M$6="旧定額",3,4),IF($M$6="旧定額",6,7)),0))</f>
        <v xml:space="preserve"> </v>
      </c>
      <c r="P12" s="659">
        <v>12</v>
      </c>
      <c r="Q12" s="651" t="s">
        <v>809</v>
      </c>
      <c r="R12" s="655">
        <v>12</v>
      </c>
      <c r="S12" s="634" t="str">
        <f>IF($K$6&gt;0,IF(V12&gt;0,T12,IF(V10&gt;0,V10,0))+IF($K$6=$L$6,0,IF(Y12&gt;0,X12,IF(Y10&gt;0,Y10-1,0)))," ")</f>
        <v xml:space="preserve"> </v>
      </c>
      <c r="T12" s="642" t="e">
        <f>INT($L$6*O12*(P12/R12))</f>
        <v>#VALUE!</v>
      </c>
      <c r="U12" s="639" t="e">
        <f>U10+T12</f>
        <v>#VALUE!</v>
      </c>
      <c r="V12" s="639" t="e">
        <f>$AB$6-U12</f>
        <v>#VALUE!</v>
      </c>
      <c r="W12" s="641" t="str">
        <f>B13</f>
        <v xml:space="preserve"> </v>
      </c>
      <c r="X12" s="639" t="e">
        <f>IF(AND(V10&lt;0,W12&gt;=20),ROUND(($K$6-INT($K$6*0.95)-1)/5,0),0)</f>
        <v>#VALUE!</v>
      </c>
      <c r="Y12" s="640" t="e">
        <f>($K$6-INT($K$6*0.95))-SUM($X$6:X12)</f>
        <v>#VALUE!</v>
      </c>
      <c r="Z12" s="637" t="str">
        <f>IF($K$6&gt;0,SUM($S$6:S13)," ")</f>
        <v xml:space="preserve"> </v>
      </c>
      <c r="AA12" s="632" t="str">
        <f>IF($K$6&gt;0,$K$6-Z12," ")</f>
        <v xml:space="preserve"> </v>
      </c>
      <c r="AB12" s="691"/>
      <c r="AD12" s="162">
        <v>1</v>
      </c>
      <c r="AE12" s="111" t="s">
        <v>912</v>
      </c>
      <c r="AF12" s="91">
        <v>15</v>
      </c>
      <c r="AG12" s="92">
        <v>6.6000000000000003E-2</v>
      </c>
      <c r="AH12" s="92">
        <v>6.7000000000000004E-2</v>
      </c>
      <c r="AI12" s="91">
        <v>15</v>
      </c>
      <c r="AJ12" s="92">
        <v>6.6000000000000003E-2</v>
      </c>
      <c r="AK12" s="95">
        <v>6.7000000000000004E-2</v>
      </c>
    </row>
    <row r="13" spans="1:37" ht="15" customHeight="1">
      <c r="A13" s="93" t="str">
        <f>IF($I$6&gt;0,IF(OR(B11=31,A11="R"),"R","H"),"")</f>
        <v/>
      </c>
      <c r="B13" s="680" t="str">
        <f>IF($I$6&gt;0,IF(B11&lt;31,B11+1,2)," ")</f>
        <v xml:space="preserve"> </v>
      </c>
      <c r="C13" s="680"/>
      <c r="D13" s="94" t="s">
        <v>66</v>
      </c>
      <c r="E13" s="722"/>
      <c r="F13" s="654"/>
      <c r="G13" s="654"/>
      <c r="H13" s="690"/>
      <c r="I13" s="702"/>
      <c r="J13" s="688"/>
      <c r="K13" s="684"/>
      <c r="L13" s="684"/>
      <c r="M13" s="690"/>
      <c r="N13" s="660"/>
      <c r="O13" s="662"/>
      <c r="P13" s="660"/>
      <c r="Q13" s="652"/>
      <c r="R13" s="656"/>
      <c r="S13" s="635"/>
      <c r="T13" s="642"/>
      <c r="U13" s="639"/>
      <c r="V13" s="639"/>
      <c r="W13" s="641"/>
      <c r="X13" s="639"/>
      <c r="Y13" s="640"/>
      <c r="Z13" s="638"/>
      <c r="AA13" s="633"/>
      <c r="AB13" s="691"/>
      <c r="AD13" s="162">
        <v>2</v>
      </c>
      <c r="AE13" s="127" t="s">
        <v>913</v>
      </c>
      <c r="AF13" s="128">
        <v>14</v>
      </c>
      <c r="AG13" s="129">
        <v>7.0999999999999994E-2</v>
      </c>
      <c r="AH13" s="129">
        <v>7.1999999999999995E-2</v>
      </c>
      <c r="AI13" s="91">
        <v>14</v>
      </c>
      <c r="AJ13" s="129">
        <v>7.0999999999999994E-2</v>
      </c>
      <c r="AK13" s="130">
        <v>7.1999999999999995E-2</v>
      </c>
    </row>
    <row r="14" spans="1:37" ht="15" customHeight="1">
      <c r="A14" s="612" t="s">
        <v>491</v>
      </c>
      <c r="B14" s="613"/>
      <c r="C14" s="613"/>
      <c r="D14" s="614"/>
      <c r="E14" s="721"/>
      <c r="F14" s="653"/>
      <c r="G14" s="653"/>
      <c r="H14" s="689"/>
      <c r="I14" s="701"/>
      <c r="J14" s="687"/>
      <c r="K14" s="634"/>
      <c r="L14" s="683"/>
      <c r="M14" s="689"/>
      <c r="N14" s="659" t="str">
        <f>IF(ISNA(VLOOKUP($F$6,$AE$12:$AK$39,2,0))," ",VLOOKUP($F$6,$AE$12:$AK$39,IF(W14&lt;21,2,5),0))</f>
        <v xml:space="preserve"> </v>
      </c>
      <c r="O14" s="661" t="str">
        <f>IF(ISNA(VLOOKUP($F$6,$AE$12:$AK$39,3,0))," ",VLOOKUP($F$6,$AE$12:$AK$39,IF(W14&lt;21,IF($M$6="旧定額",3,4),IF($M$6="旧定額",6,7)),0))</f>
        <v xml:space="preserve"> </v>
      </c>
      <c r="P14" s="659">
        <v>12</v>
      </c>
      <c r="Q14" s="651" t="s">
        <v>809</v>
      </c>
      <c r="R14" s="655">
        <v>12</v>
      </c>
      <c r="S14" s="634" t="str">
        <f>IF($K$6&gt;0,IF(V14&gt;0,T14,IF(V12&gt;0,V12,0))+IF($K$6=$L$6,0,IF(Y14&gt;0,X14,IF(Y12&gt;0,Y12-1,0)))," ")</f>
        <v xml:space="preserve"> </v>
      </c>
      <c r="T14" s="642" t="e">
        <f>INT($L$6*O14*(P14/R14))</f>
        <v>#VALUE!</v>
      </c>
      <c r="U14" s="639" t="e">
        <f>U12+T14</f>
        <v>#VALUE!</v>
      </c>
      <c r="V14" s="639" t="e">
        <f>$AB$6-U14</f>
        <v>#VALUE!</v>
      </c>
      <c r="W14" s="641" t="str">
        <f>B15</f>
        <v xml:space="preserve"> </v>
      </c>
      <c r="X14" s="639" t="e">
        <f>IF(AND(V12&lt;0,W14&gt;=20),ROUND(($K$6-INT($K$6*0.95)-1)/5,0),0)</f>
        <v>#VALUE!</v>
      </c>
      <c r="Y14" s="640" t="e">
        <f>($K$6-INT($K$6*0.95))-SUM($X$6:X14)</f>
        <v>#VALUE!</v>
      </c>
      <c r="Z14" s="637" t="str">
        <f>IF($K$6&gt;0,SUM($S$6:S15)," ")</f>
        <v xml:space="preserve"> </v>
      </c>
      <c r="AA14" s="632" t="str">
        <f>IF($K$6&gt;0,$K$6-Z14," ")</f>
        <v xml:space="preserve"> </v>
      </c>
      <c r="AB14" s="691"/>
      <c r="AD14" s="162">
        <v>3</v>
      </c>
      <c r="AE14" s="90" t="s">
        <v>914</v>
      </c>
      <c r="AF14" s="91">
        <v>34</v>
      </c>
      <c r="AG14" s="92">
        <v>0.03</v>
      </c>
      <c r="AH14" s="92">
        <v>0.03</v>
      </c>
      <c r="AI14" s="91">
        <v>34</v>
      </c>
      <c r="AJ14" s="92">
        <v>0.03</v>
      </c>
      <c r="AK14" s="95">
        <v>0.03</v>
      </c>
    </row>
    <row r="15" spans="1:37" ht="15" customHeight="1">
      <c r="A15" s="93" t="str">
        <f>IF($I$6&gt;0,IF(OR(B13=31,A13="R"),"R","H"),"")</f>
        <v/>
      </c>
      <c r="B15" s="680" t="str">
        <f>IF($I$6&gt;0,IF(B13&lt;31,B13+1,2)," ")</f>
        <v xml:space="preserve"> </v>
      </c>
      <c r="C15" s="680"/>
      <c r="D15" s="94" t="s">
        <v>66</v>
      </c>
      <c r="E15" s="722"/>
      <c r="F15" s="654"/>
      <c r="G15" s="654"/>
      <c r="H15" s="690"/>
      <c r="I15" s="702"/>
      <c r="J15" s="688"/>
      <c r="K15" s="635"/>
      <c r="L15" s="684"/>
      <c r="M15" s="690"/>
      <c r="N15" s="660"/>
      <c r="O15" s="662"/>
      <c r="P15" s="660"/>
      <c r="Q15" s="652"/>
      <c r="R15" s="656"/>
      <c r="S15" s="635"/>
      <c r="T15" s="642"/>
      <c r="U15" s="639"/>
      <c r="V15" s="639"/>
      <c r="W15" s="641"/>
      <c r="X15" s="639"/>
      <c r="Y15" s="640"/>
      <c r="Z15" s="638"/>
      <c r="AA15" s="633"/>
      <c r="AB15" s="691"/>
      <c r="AD15" s="162">
        <v>4</v>
      </c>
      <c r="AE15" s="127" t="s">
        <v>915</v>
      </c>
      <c r="AF15" s="91">
        <v>34</v>
      </c>
      <c r="AG15" s="92">
        <v>0.03</v>
      </c>
      <c r="AH15" s="92">
        <v>0.03</v>
      </c>
      <c r="AI15" s="91">
        <v>34</v>
      </c>
      <c r="AJ15" s="92">
        <v>0.03</v>
      </c>
      <c r="AK15" s="95">
        <v>0.03</v>
      </c>
    </row>
    <row r="16" spans="1:37" ht="15" customHeight="1">
      <c r="A16" s="612" t="s">
        <v>495</v>
      </c>
      <c r="B16" s="613"/>
      <c r="C16" s="613"/>
      <c r="D16" s="614"/>
      <c r="E16" s="721"/>
      <c r="F16" s="653"/>
      <c r="G16" s="653"/>
      <c r="H16" s="689"/>
      <c r="I16" s="701"/>
      <c r="J16" s="687"/>
      <c r="K16" s="683"/>
      <c r="L16" s="683"/>
      <c r="M16" s="689"/>
      <c r="N16" s="659" t="str">
        <f>IF(ISNA(VLOOKUP($F$6,$AE$12:$AK$39,2,0))," ",VLOOKUP($F$6,$AE$12:$AK$39,IF(W16&lt;21,2,5),0))</f>
        <v xml:space="preserve"> </v>
      </c>
      <c r="O16" s="661" t="str">
        <f>IF(ISNA(VLOOKUP($F$6,$AE$12:$AK$39,3,0))," ",VLOOKUP($F$6,$AE$12:$AK$39,IF(W16&lt;21,IF($M$6="旧定額",3,4),IF($M$6="旧定額",6,7)),0))</f>
        <v xml:space="preserve"> </v>
      </c>
      <c r="P16" s="659">
        <v>12</v>
      </c>
      <c r="Q16" s="651" t="s">
        <v>809</v>
      </c>
      <c r="R16" s="655">
        <v>12</v>
      </c>
      <c r="S16" s="634" t="str">
        <f>IF($K$6&gt;0,IF(V16&gt;0,T16,IF(V14&gt;0,V14,0))+IF($K$6=$L$6,0,IF(Y16&gt;0,X16,IF(Y14&gt;0,Y14-1,0)))," ")</f>
        <v xml:space="preserve"> </v>
      </c>
      <c r="T16" s="642" t="e">
        <f>INT($L$6*O16*(P16/R16))</f>
        <v>#VALUE!</v>
      </c>
      <c r="U16" s="639" t="e">
        <f>U14+T16</f>
        <v>#VALUE!</v>
      </c>
      <c r="V16" s="639" t="e">
        <f>$AB$6-U16</f>
        <v>#VALUE!</v>
      </c>
      <c r="W16" s="641" t="str">
        <f>B17</f>
        <v xml:space="preserve"> </v>
      </c>
      <c r="X16" s="639" t="e">
        <f>IF(AND(V14&lt;0,W16&gt;=20),ROUND(($K$6-INT($K$6*0.95)-1)/5,0),0)</f>
        <v>#VALUE!</v>
      </c>
      <c r="Y16" s="640" t="e">
        <f>($K$6-INT($K$6*0.95))-SUM($X$6:X16)</f>
        <v>#VALUE!</v>
      </c>
      <c r="Z16" s="637" t="str">
        <f>IF($K$6&gt;0,SUM($S$6:S17)," ")</f>
        <v xml:space="preserve"> </v>
      </c>
      <c r="AA16" s="632" t="str">
        <f>IF($K$6&gt;0,$K$6-Z16," ")</f>
        <v xml:space="preserve"> </v>
      </c>
      <c r="AB16" s="691"/>
      <c r="AD16" s="162">
        <v>5</v>
      </c>
      <c r="AE16" s="111" t="s">
        <v>916</v>
      </c>
      <c r="AF16" s="91">
        <v>34</v>
      </c>
      <c r="AG16" s="92">
        <v>0.03</v>
      </c>
      <c r="AH16" s="92">
        <v>0.03</v>
      </c>
      <c r="AI16" s="91">
        <v>34</v>
      </c>
      <c r="AJ16" s="92">
        <v>0.03</v>
      </c>
      <c r="AK16" s="95">
        <v>0.03</v>
      </c>
    </row>
    <row r="17" spans="1:37" ht="15" customHeight="1">
      <c r="A17" s="93" t="str">
        <f>IF($I$6&gt;0,IF(OR(B15=31,A15="R"),"R","H"),"")</f>
        <v/>
      </c>
      <c r="B17" s="680" t="str">
        <f>IF($I$6&gt;0,IF(B15&lt;31,B15+1,2)," ")</f>
        <v xml:space="preserve"> </v>
      </c>
      <c r="C17" s="680"/>
      <c r="D17" s="94" t="s">
        <v>66</v>
      </c>
      <c r="E17" s="722"/>
      <c r="F17" s="654"/>
      <c r="G17" s="654"/>
      <c r="H17" s="690"/>
      <c r="I17" s="702"/>
      <c r="J17" s="688"/>
      <c r="K17" s="684"/>
      <c r="L17" s="684"/>
      <c r="M17" s="690"/>
      <c r="N17" s="660"/>
      <c r="O17" s="662"/>
      <c r="P17" s="660"/>
      <c r="Q17" s="652"/>
      <c r="R17" s="656"/>
      <c r="S17" s="635"/>
      <c r="T17" s="642"/>
      <c r="U17" s="639"/>
      <c r="V17" s="639"/>
      <c r="W17" s="641"/>
      <c r="X17" s="639"/>
      <c r="Y17" s="640"/>
      <c r="Z17" s="638"/>
      <c r="AA17" s="633"/>
      <c r="AB17" s="691"/>
      <c r="AD17" s="162">
        <v>6</v>
      </c>
      <c r="AE17" s="90" t="s">
        <v>466</v>
      </c>
      <c r="AF17" s="91">
        <v>38</v>
      </c>
      <c r="AG17" s="92">
        <v>2.7E-2</v>
      </c>
      <c r="AH17" s="92">
        <v>2.7E-2</v>
      </c>
      <c r="AI17" s="91">
        <v>38</v>
      </c>
      <c r="AJ17" s="92">
        <v>2.7E-2</v>
      </c>
      <c r="AK17" s="95">
        <v>2.7E-2</v>
      </c>
    </row>
    <row r="18" spans="1:37" ht="15" customHeight="1">
      <c r="A18" s="612" t="s">
        <v>496</v>
      </c>
      <c r="B18" s="613"/>
      <c r="C18" s="613"/>
      <c r="D18" s="614"/>
      <c r="E18" s="721"/>
      <c r="F18" s="653"/>
      <c r="G18" s="653"/>
      <c r="H18" s="689"/>
      <c r="I18" s="701"/>
      <c r="J18" s="687"/>
      <c r="K18" s="683"/>
      <c r="L18" s="683"/>
      <c r="M18" s="689"/>
      <c r="N18" s="659" t="str">
        <f>IF(ISNA(VLOOKUP($F$6,$AE$12:$AK$39,2,0))," ",VLOOKUP($F$6,$AE$12:$AK$39,IF(W18&lt;21,2,5),0))</f>
        <v xml:space="preserve"> </v>
      </c>
      <c r="O18" s="661" t="str">
        <f>IF(ISNA(VLOOKUP($F$6,$AE$12:$AK$39,3,0))," ",VLOOKUP($F$6,$AE$12:$AK$39,IF(W18&lt;21,IF($M$6="旧定額",3,4),IF($M$6="旧定額",6,7)),0))</f>
        <v xml:space="preserve"> </v>
      </c>
      <c r="P18" s="659">
        <v>12</v>
      </c>
      <c r="Q18" s="651" t="s">
        <v>809</v>
      </c>
      <c r="R18" s="655">
        <v>12</v>
      </c>
      <c r="S18" s="634" t="str">
        <f>IF($K$6&gt;0,IF(V18&gt;0,T18,IF(V16&gt;0,V16,0))+IF($K$6=$L$6,0,IF(Y18&gt;0,X18,IF(Y16&gt;0,Y16-1,0)))," ")</f>
        <v xml:space="preserve"> </v>
      </c>
      <c r="T18" s="642" t="e">
        <f>INT($L$6*O18*(P18/R18))</f>
        <v>#VALUE!</v>
      </c>
      <c r="U18" s="639" t="e">
        <f t="shared" ref="U18:U38" si="0">U16+T18</f>
        <v>#VALUE!</v>
      </c>
      <c r="V18" s="639" t="e">
        <f>$AB$6-U18</f>
        <v>#VALUE!</v>
      </c>
      <c r="W18" s="641" t="str">
        <f>B19</f>
        <v xml:space="preserve"> </v>
      </c>
      <c r="X18" s="639" t="e">
        <f>IF(AND(V16&lt;0,W18&gt;=20),ROUND(($K$6-INT($K$6*0.95)-1)/5,0),0)</f>
        <v>#VALUE!</v>
      </c>
      <c r="Y18" s="640" t="e">
        <f>($K$6-INT($K$6*0.95))-SUM($X$6:X18)</f>
        <v>#VALUE!</v>
      </c>
      <c r="Z18" s="637" t="str">
        <f>IF($K$6&gt;0,SUM($S$6:S19)," ")</f>
        <v xml:space="preserve"> </v>
      </c>
      <c r="AA18" s="632" t="str">
        <f>IF($K$6&gt;0,$K$6-Z18," ")</f>
        <v xml:space="preserve"> </v>
      </c>
      <c r="AB18" s="691"/>
      <c r="AD18" s="162">
        <v>7</v>
      </c>
      <c r="AE18" s="127" t="s">
        <v>917</v>
      </c>
      <c r="AF18" s="91">
        <v>31</v>
      </c>
      <c r="AG18" s="92">
        <v>3.3000000000000002E-2</v>
      </c>
      <c r="AH18" s="92">
        <v>3.3000000000000002E-2</v>
      </c>
      <c r="AI18" s="91">
        <v>31</v>
      </c>
      <c r="AJ18" s="92">
        <v>3.3000000000000002E-2</v>
      </c>
      <c r="AK18" s="95">
        <v>3.3000000000000002E-2</v>
      </c>
    </row>
    <row r="19" spans="1:37" ht="15" customHeight="1">
      <c r="A19" s="93" t="str">
        <f>IF($I$6&gt;0,IF(OR(B17=31,A17="R"),"R","H"),"")</f>
        <v/>
      </c>
      <c r="B19" s="680" t="str">
        <f>IF($I$6&gt;0,IF(B17&lt;31,B17+1,2)," ")</f>
        <v xml:space="preserve"> </v>
      </c>
      <c r="C19" s="680"/>
      <c r="D19" s="94" t="s">
        <v>66</v>
      </c>
      <c r="E19" s="722"/>
      <c r="F19" s="654"/>
      <c r="G19" s="654"/>
      <c r="H19" s="690"/>
      <c r="I19" s="702"/>
      <c r="J19" s="688"/>
      <c r="K19" s="684"/>
      <c r="L19" s="684"/>
      <c r="M19" s="690"/>
      <c r="N19" s="660"/>
      <c r="O19" s="662"/>
      <c r="P19" s="660"/>
      <c r="Q19" s="652"/>
      <c r="R19" s="656"/>
      <c r="S19" s="635"/>
      <c r="T19" s="642"/>
      <c r="U19" s="639"/>
      <c r="V19" s="639"/>
      <c r="W19" s="641"/>
      <c r="X19" s="639"/>
      <c r="Y19" s="640"/>
      <c r="Z19" s="638"/>
      <c r="AA19" s="633"/>
      <c r="AB19" s="691"/>
      <c r="AD19" s="162">
        <v>8</v>
      </c>
      <c r="AE19" s="127" t="s">
        <v>918</v>
      </c>
      <c r="AF19" s="91">
        <v>24</v>
      </c>
      <c r="AG19" s="92">
        <v>4.2000000000000003E-2</v>
      </c>
      <c r="AH19" s="92">
        <v>4.2000000000000003E-2</v>
      </c>
      <c r="AI19" s="91">
        <v>24</v>
      </c>
      <c r="AJ19" s="92">
        <v>4.2000000000000003E-2</v>
      </c>
      <c r="AK19" s="95">
        <v>4.2000000000000003E-2</v>
      </c>
    </row>
    <row r="20" spans="1:37" ht="15" customHeight="1">
      <c r="A20" s="612" t="s">
        <v>497</v>
      </c>
      <c r="B20" s="613"/>
      <c r="C20" s="613"/>
      <c r="D20" s="614"/>
      <c r="E20" s="721"/>
      <c r="F20" s="653"/>
      <c r="G20" s="653"/>
      <c r="H20" s="689"/>
      <c r="I20" s="701"/>
      <c r="J20" s="687"/>
      <c r="K20" s="683"/>
      <c r="L20" s="683"/>
      <c r="M20" s="689"/>
      <c r="N20" s="659" t="str">
        <f>IF(ISNA(VLOOKUP($F$6,$AE$12:$AK$39,2,0))," ",VLOOKUP($F$6,$AE$12:$AK$39,IF(W20&lt;21,2,5),0))</f>
        <v xml:space="preserve"> </v>
      </c>
      <c r="O20" s="661" t="str">
        <f>IF(ISNA(VLOOKUP($F$6,$AE$12:$AK$39,3,0))," ",VLOOKUP($F$6,$AE$12:$AK$39,IF(W20&lt;21,IF($M$6="旧定額",3,4),IF($M$6="旧定額",6,7)),0))</f>
        <v xml:space="preserve"> </v>
      </c>
      <c r="P20" s="659">
        <v>12</v>
      </c>
      <c r="Q20" s="651" t="s">
        <v>809</v>
      </c>
      <c r="R20" s="655">
        <v>12</v>
      </c>
      <c r="S20" s="634" t="str">
        <f>IF($K$6&gt;0,IF(V20&gt;0,T20,IF(V18&gt;0,V18,0))+IF($K$6=$L$6,0,IF(Y20&gt;0,X20,IF(Y18&gt;0,Y18-1,0)))," ")</f>
        <v xml:space="preserve"> </v>
      </c>
      <c r="T20" s="642" t="e">
        <f>INT($L$6*O20*(P20/R20))</f>
        <v>#VALUE!</v>
      </c>
      <c r="U20" s="639" t="e">
        <f t="shared" si="0"/>
        <v>#VALUE!</v>
      </c>
      <c r="V20" s="639" t="e">
        <f>$AB$6-U20</f>
        <v>#VALUE!</v>
      </c>
      <c r="W20" s="641" t="str">
        <f>B21</f>
        <v xml:space="preserve"> </v>
      </c>
      <c r="X20" s="639" t="e">
        <f>IF(AND(V18&lt;0,W20&gt;=20),ROUND(($K$6-INT($K$6*0.95)-1)/5,0),0)</f>
        <v>#VALUE!</v>
      </c>
      <c r="Y20" s="640" t="e">
        <f>($K$6-INT($K$6*0.95))-SUM($X$6:X20)</f>
        <v>#VALUE!</v>
      </c>
      <c r="Z20" s="637" t="str">
        <f>IF($K$6&gt;0,SUM($S$6:S21)," ")</f>
        <v xml:space="preserve"> </v>
      </c>
      <c r="AA20" s="632" t="str">
        <f>IF($K$6&gt;0,$K$6-Z20," ")</f>
        <v xml:space="preserve"> </v>
      </c>
      <c r="AB20" s="691"/>
      <c r="AD20" s="162">
        <v>9</v>
      </c>
      <c r="AE20" s="127" t="s">
        <v>919</v>
      </c>
      <c r="AF20" s="91">
        <v>17</v>
      </c>
      <c r="AG20" s="92">
        <v>5.8000000000000003E-2</v>
      </c>
      <c r="AH20" s="92">
        <v>5.8999999999999997E-2</v>
      </c>
      <c r="AI20" s="91">
        <v>17</v>
      </c>
      <c r="AJ20" s="92">
        <v>5.8000000000000003E-2</v>
      </c>
      <c r="AK20" s="95">
        <v>5.8999999999999997E-2</v>
      </c>
    </row>
    <row r="21" spans="1:37" ht="15" customHeight="1">
      <c r="A21" s="93" t="str">
        <f>IF($I$6&gt;0,IF(OR(B19=31,A19="R"),"R","H"),"")</f>
        <v/>
      </c>
      <c r="B21" s="680" t="str">
        <f>IF($I$6&gt;0,IF(B19&lt;31,B19+1,2)," ")</f>
        <v xml:space="preserve"> </v>
      </c>
      <c r="C21" s="680"/>
      <c r="D21" s="94" t="s">
        <v>66</v>
      </c>
      <c r="E21" s="722"/>
      <c r="F21" s="654"/>
      <c r="G21" s="654"/>
      <c r="H21" s="690"/>
      <c r="I21" s="702"/>
      <c r="J21" s="688"/>
      <c r="K21" s="684"/>
      <c r="L21" s="684"/>
      <c r="M21" s="690"/>
      <c r="N21" s="660"/>
      <c r="O21" s="662"/>
      <c r="P21" s="660"/>
      <c r="Q21" s="652"/>
      <c r="R21" s="656"/>
      <c r="S21" s="635"/>
      <c r="T21" s="642"/>
      <c r="U21" s="639"/>
      <c r="V21" s="639"/>
      <c r="W21" s="641"/>
      <c r="X21" s="639"/>
      <c r="Y21" s="640"/>
      <c r="Z21" s="638"/>
      <c r="AA21" s="633"/>
      <c r="AB21" s="691"/>
      <c r="AD21" s="162">
        <v>10</v>
      </c>
      <c r="AE21" s="127"/>
      <c r="AF21" s="91"/>
      <c r="AG21" s="92"/>
      <c r="AH21" s="92"/>
      <c r="AI21" s="91"/>
      <c r="AJ21" s="92"/>
      <c r="AK21" s="95"/>
    </row>
    <row r="22" spans="1:37" ht="15" customHeight="1">
      <c r="A22" s="612" t="s">
        <v>498</v>
      </c>
      <c r="B22" s="613"/>
      <c r="C22" s="613"/>
      <c r="D22" s="614"/>
      <c r="E22" s="721"/>
      <c r="F22" s="653"/>
      <c r="G22" s="653"/>
      <c r="H22" s="689"/>
      <c r="I22" s="701"/>
      <c r="J22" s="687"/>
      <c r="K22" s="683"/>
      <c r="L22" s="683"/>
      <c r="M22" s="689"/>
      <c r="N22" s="659" t="str">
        <f>IF(ISNA(VLOOKUP($F$6,$AE$12:$AK$39,2,0))," ",VLOOKUP($F$6,$AE$12:$AK$39,IF(W22&lt;21,2,5),0))</f>
        <v xml:space="preserve"> </v>
      </c>
      <c r="O22" s="661" t="str">
        <f>IF(ISNA(VLOOKUP($F$6,$AE$12:$AK$39,3,0))," ",VLOOKUP($F$6,$AE$12:$AK$39,IF(W22&lt;21,IF($M$6="旧定額",3,4),IF($M$6="旧定額",6,7)),0))</f>
        <v xml:space="preserve"> </v>
      </c>
      <c r="P22" s="659">
        <v>12</v>
      </c>
      <c r="Q22" s="651" t="s">
        <v>809</v>
      </c>
      <c r="R22" s="655">
        <v>12</v>
      </c>
      <c r="S22" s="634" t="str">
        <f>IF($K$6&gt;0,IF(V22&gt;0,T22,IF(V20&gt;0,V20,0))+IF($K$6=$L$6,0,IF(Y22&gt;0,X22,IF(Y20&gt;0,Y20-1,0)))," ")</f>
        <v xml:space="preserve"> </v>
      </c>
      <c r="T22" s="642" t="e">
        <f>INT($L$6*O22*(P22/R22))</f>
        <v>#VALUE!</v>
      </c>
      <c r="U22" s="639" t="e">
        <f t="shared" si="0"/>
        <v>#VALUE!</v>
      </c>
      <c r="V22" s="639" t="e">
        <f>$AB$6-U22</f>
        <v>#VALUE!</v>
      </c>
      <c r="W22" s="641" t="str">
        <f>B23</f>
        <v xml:space="preserve"> </v>
      </c>
      <c r="X22" s="639" t="e">
        <f>IF(AND(V20&lt;0,W22&gt;=20),ROUND(($K$6-INT($K$6*0.95)-1)/5,0),0)</f>
        <v>#VALUE!</v>
      </c>
      <c r="Y22" s="640" t="e">
        <f>($K$6-INT($K$6*0.95))-SUM($X$6:X22)</f>
        <v>#VALUE!</v>
      </c>
      <c r="Z22" s="637" t="str">
        <f>IF($K$6&gt;0,SUM($S$6:S23)," ")</f>
        <v xml:space="preserve"> </v>
      </c>
      <c r="AA22" s="632" t="str">
        <f>IF($K$6&gt;0,$K$6-Z22," ")</f>
        <v xml:space="preserve"> </v>
      </c>
      <c r="AB22" s="691"/>
      <c r="AD22" s="162">
        <v>11</v>
      </c>
      <c r="AE22" s="127"/>
      <c r="AF22" s="91"/>
      <c r="AG22" s="92"/>
      <c r="AH22" s="92"/>
      <c r="AI22" s="91"/>
      <c r="AJ22" s="92"/>
      <c r="AK22" s="95"/>
    </row>
    <row r="23" spans="1:37" ht="15" customHeight="1">
      <c r="A23" s="93" t="str">
        <f>IF($I$6&gt;0,IF(OR(B21=31,A21="R"),"R","H"),"")</f>
        <v/>
      </c>
      <c r="B23" s="680" t="str">
        <f>IF($I$6&gt;0,IF(B21&lt;31,B21+1,2)," ")</f>
        <v xml:space="preserve"> </v>
      </c>
      <c r="C23" s="680"/>
      <c r="D23" s="94" t="s">
        <v>66</v>
      </c>
      <c r="E23" s="722"/>
      <c r="F23" s="654"/>
      <c r="G23" s="654"/>
      <c r="H23" s="690"/>
      <c r="I23" s="702"/>
      <c r="J23" s="688"/>
      <c r="K23" s="684"/>
      <c r="L23" s="684"/>
      <c r="M23" s="690"/>
      <c r="N23" s="660"/>
      <c r="O23" s="662"/>
      <c r="P23" s="660"/>
      <c r="Q23" s="652"/>
      <c r="R23" s="656"/>
      <c r="S23" s="635"/>
      <c r="T23" s="642"/>
      <c r="U23" s="639"/>
      <c r="V23" s="639"/>
      <c r="W23" s="641"/>
      <c r="X23" s="639"/>
      <c r="Y23" s="640"/>
      <c r="Z23" s="638"/>
      <c r="AA23" s="633"/>
      <c r="AB23" s="691"/>
      <c r="AD23" s="162">
        <v>12</v>
      </c>
      <c r="AE23" s="111"/>
      <c r="AF23" s="91"/>
      <c r="AG23" s="92"/>
      <c r="AH23" s="92"/>
      <c r="AI23" s="91"/>
      <c r="AJ23" s="92"/>
      <c r="AK23" s="95"/>
    </row>
    <row r="24" spans="1:37" ht="15" customHeight="1">
      <c r="A24" s="612" t="s">
        <v>499</v>
      </c>
      <c r="B24" s="613"/>
      <c r="C24" s="613"/>
      <c r="D24" s="614"/>
      <c r="E24" s="653"/>
      <c r="F24" s="653"/>
      <c r="G24" s="653"/>
      <c r="H24" s="689"/>
      <c r="I24" s="701"/>
      <c r="J24" s="687"/>
      <c r="K24" s="683"/>
      <c r="L24" s="683"/>
      <c r="M24" s="689"/>
      <c r="N24" s="659" t="str">
        <f>IF(ISNA(VLOOKUP($F$6,$AE$12:$AK$39,2,0))," ",VLOOKUP($F$6,$AE$12:$AK$39,IF(W24&lt;21,2,5),0))</f>
        <v xml:space="preserve"> </v>
      </c>
      <c r="O24" s="661" t="str">
        <f>IF(ISNA(VLOOKUP($F$6,$AE$12:$AK$39,3,0))," ",VLOOKUP($F$6,$AE$12:$AK$39,IF(W24&lt;21,IF($M$6="旧定額",3,4),IF($M$6="旧定額",6,7)),0))</f>
        <v xml:space="preserve"> </v>
      </c>
      <c r="P24" s="659">
        <v>12</v>
      </c>
      <c r="Q24" s="651" t="s">
        <v>809</v>
      </c>
      <c r="R24" s="655">
        <v>12</v>
      </c>
      <c r="S24" s="634" t="str">
        <f>IF($K$6&gt;0,IF(V24&gt;0,T24,IF(V22&gt;0,V22,0))+IF($K$6=$L$6,0,IF(Y24&gt;0,X24,IF(Y22&gt;0,Y22-1,0)))," ")</f>
        <v xml:space="preserve"> </v>
      </c>
      <c r="T24" s="642" t="e">
        <f>INT($L$6*O24*(P24/R24))</f>
        <v>#VALUE!</v>
      </c>
      <c r="U24" s="639" t="e">
        <f t="shared" si="0"/>
        <v>#VALUE!</v>
      </c>
      <c r="V24" s="639" t="e">
        <f>$AB$6-U24</f>
        <v>#VALUE!</v>
      </c>
      <c r="W24" s="641" t="str">
        <f>B25</f>
        <v xml:space="preserve"> </v>
      </c>
      <c r="X24" s="639" t="e">
        <f>IF(AND(V22&lt;0,W24&gt;=20),ROUND(($K$6-INT($K$6*0.95)-1)/5,0),0)</f>
        <v>#VALUE!</v>
      </c>
      <c r="Y24" s="640" t="e">
        <f>($K$6-INT($K$6*0.95))-SUM($X$6:X24)</f>
        <v>#VALUE!</v>
      </c>
      <c r="Z24" s="637" t="str">
        <f>IF($K$6&gt;0,SUM($S$6:S25)," ")</f>
        <v xml:space="preserve"> </v>
      </c>
      <c r="AA24" s="632" t="str">
        <f>IF($K$6&gt;0,$K$6-Z24," ")</f>
        <v xml:space="preserve"> </v>
      </c>
      <c r="AB24" s="691"/>
      <c r="AD24" s="162">
        <v>13</v>
      </c>
      <c r="AE24" s="127"/>
      <c r="AF24" s="91"/>
      <c r="AG24" s="92"/>
      <c r="AH24" s="92"/>
      <c r="AI24" s="91"/>
      <c r="AJ24" s="92"/>
      <c r="AK24" s="95"/>
    </row>
    <row r="25" spans="1:37" ht="15" customHeight="1">
      <c r="A25" s="93" t="str">
        <f>IF($I$6&gt;0,IF(OR(B23=31,A23="R"),"R","H"),"")</f>
        <v/>
      </c>
      <c r="B25" s="680" t="str">
        <f>IF($I$6&gt;0,IF(B23&lt;31,B23+1,2)," ")</f>
        <v xml:space="preserve"> </v>
      </c>
      <c r="C25" s="680"/>
      <c r="D25" s="94" t="s">
        <v>66</v>
      </c>
      <c r="E25" s="654"/>
      <c r="F25" s="654"/>
      <c r="G25" s="654"/>
      <c r="H25" s="690"/>
      <c r="I25" s="702"/>
      <c r="J25" s="688"/>
      <c r="K25" s="684"/>
      <c r="L25" s="684"/>
      <c r="M25" s="690"/>
      <c r="N25" s="660"/>
      <c r="O25" s="662"/>
      <c r="P25" s="660"/>
      <c r="Q25" s="652"/>
      <c r="R25" s="656"/>
      <c r="S25" s="635"/>
      <c r="T25" s="642"/>
      <c r="U25" s="639"/>
      <c r="V25" s="639"/>
      <c r="W25" s="641"/>
      <c r="X25" s="639"/>
      <c r="Y25" s="640"/>
      <c r="Z25" s="638"/>
      <c r="AA25" s="633"/>
      <c r="AB25" s="691"/>
      <c r="AD25" s="162">
        <v>14</v>
      </c>
      <c r="AE25" s="111"/>
      <c r="AF25" s="112"/>
      <c r="AG25" s="113"/>
      <c r="AH25" s="113"/>
      <c r="AI25" s="112"/>
      <c r="AJ25" s="113"/>
      <c r="AK25" s="114"/>
    </row>
    <row r="26" spans="1:37" ht="15" customHeight="1">
      <c r="A26" s="612" t="s">
        <v>500</v>
      </c>
      <c r="B26" s="613"/>
      <c r="C26" s="613"/>
      <c r="D26" s="614"/>
      <c r="E26" s="721"/>
      <c r="F26" s="653"/>
      <c r="G26" s="653"/>
      <c r="H26" s="689"/>
      <c r="I26" s="701"/>
      <c r="J26" s="687"/>
      <c r="K26" s="683"/>
      <c r="L26" s="683"/>
      <c r="M26" s="689"/>
      <c r="N26" s="659" t="str">
        <f>IF(ISNA(VLOOKUP($F$6,$AE$12:$AK$39,2,0))," ",VLOOKUP($F$6,$AE$12:$AK$39,IF(W26&lt;21,2,5),0))</f>
        <v xml:space="preserve"> </v>
      </c>
      <c r="O26" s="661" t="str">
        <f>IF(ISNA(VLOOKUP($F$6,$AE$12:$AK$39,3,0))," ",VLOOKUP($F$6,$AE$12:$AK$39,IF(W26&lt;21,IF($M$6="旧定額",3,4),IF($M$6="旧定額",6,7)),0))</f>
        <v xml:space="preserve"> </v>
      </c>
      <c r="P26" s="659">
        <v>12</v>
      </c>
      <c r="Q26" s="651" t="s">
        <v>809</v>
      </c>
      <c r="R26" s="655">
        <v>12</v>
      </c>
      <c r="S26" s="634" t="str">
        <f>IF($K$6&gt;0,IF(V26&gt;0,T26,IF(V24&gt;0,V24,0))+IF($K$6=$L$6,0,IF(Y26&gt;0,X26,IF(Y24&gt;0,Y24-1,0)))," ")</f>
        <v xml:space="preserve"> </v>
      </c>
      <c r="T26" s="642" t="e">
        <f>INT($L$6*O26*(P26/R26))</f>
        <v>#VALUE!</v>
      </c>
      <c r="U26" s="639" t="e">
        <f t="shared" si="0"/>
        <v>#VALUE!</v>
      </c>
      <c r="V26" s="639" t="e">
        <f>$AB$6-U26</f>
        <v>#VALUE!</v>
      </c>
      <c r="W26" s="641" t="str">
        <f>B27</f>
        <v xml:space="preserve"> </v>
      </c>
      <c r="X26" s="639" t="e">
        <f>IF(AND(V24&lt;0,W26&gt;=20),ROUND(($K$6-INT($K$6*0.95)-1)/5,0),0)</f>
        <v>#VALUE!</v>
      </c>
      <c r="Y26" s="640" t="e">
        <f>($K$6-INT($K$6*0.95))-SUM($X$6:X26)</f>
        <v>#VALUE!</v>
      </c>
      <c r="Z26" s="637" t="str">
        <f>IF($K$6&gt;0,SUM($S$6:S27)," ")</f>
        <v xml:space="preserve"> </v>
      </c>
      <c r="AA26" s="632" t="str">
        <f>IF($K$6&gt;0,$K$6-Z26," ")</f>
        <v xml:space="preserve"> </v>
      </c>
      <c r="AB26" s="691"/>
      <c r="AD26" s="162">
        <v>15</v>
      </c>
      <c r="AE26" s="127"/>
      <c r="AF26" s="91"/>
      <c r="AG26" s="92"/>
      <c r="AH26" s="92"/>
      <c r="AI26" s="91"/>
      <c r="AJ26" s="92"/>
      <c r="AK26" s="95"/>
    </row>
    <row r="27" spans="1:37" ht="15" customHeight="1">
      <c r="A27" s="93" t="str">
        <f>IF($I$6&gt;0,IF(OR(B25=31,A25="R"),"R","H"),"")</f>
        <v/>
      </c>
      <c r="B27" s="680" t="str">
        <f>IF($I$6&gt;0,IF(B25&lt;31,B25+1,2)," ")</f>
        <v xml:space="preserve"> </v>
      </c>
      <c r="C27" s="680"/>
      <c r="D27" s="94" t="s">
        <v>66</v>
      </c>
      <c r="E27" s="722"/>
      <c r="F27" s="654"/>
      <c r="G27" s="654"/>
      <c r="H27" s="690"/>
      <c r="I27" s="702"/>
      <c r="J27" s="688"/>
      <c r="K27" s="684"/>
      <c r="L27" s="684"/>
      <c r="M27" s="690"/>
      <c r="N27" s="660"/>
      <c r="O27" s="662"/>
      <c r="P27" s="660"/>
      <c r="Q27" s="652"/>
      <c r="R27" s="656"/>
      <c r="S27" s="635"/>
      <c r="T27" s="642"/>
      <c r="U27" s="639"/>
      <c r="V27" s="639"/>
      <c r="W27" s="641"/>
      <c r="X27" s="639"/>
      <c r="Y27" s="640"/>
      <c r="Z27" s="638"/>
      <c r="AA27" s="633"/>
      <c r="AB27" s="691"/>
      <c r="AD27" s="162">
        <v>16</v>
      </c>
      <c r="AE27" s="127"/>
      <c r="AF27" s="91"/>
      <c r="AG27" s="92"/>
      <c r="AH27" s="92"/>
      <c r="AI27" s="91"/>
      <c r="AJ27" s="92"/>
      <c r="AK27" s="95"/>
    </row>
    <row r="28" spans="1:37" ht="15" customHeight="1">
      <c r="A28" s="612" t="s">
        <v>802</v>
      </c>
      <c r="B28" s="613"/>
      <c r="C28" s="613"/>
      <c r="D28" s="614"/>
      <c r="E28" s="721"/>
      <c r="F28" s="653"/>
      <c r="G28" s="653"/>
      <c r="H28" s="689"/>
      <c r="I28" s="701"/>
      <c r="J28" s="687"/>
      <c r="K28" s="683"/>
      <c r="L28" s="683"/>
      <c r="M28" s="689"/>
      <c r="N28" s="659" t="str">
        <f>IF(ISNA(VLOOKUP($F$6,$AE$12:$AK$39,2,0))," ",VLOOKUP($F$6,$AE$12:$AK$39,IF(W28&lt;21,2,5),0))</f>
        <v xml:space="preserve"> </v>
      </c>
      <c r="O28" s="661" t="str">
        <f>IF(ISNA(VLOOKUP($F$6,$AE$12:$AK$39,3,0))," ",VLOOKUP($F$6,$AE$12:$AK$39,IF(W28&lt;21,IF($M$6="旧定額",3,4),IF($M$6="旧定額",6,7)),0))</f>
        <v xml:space="preserve"> </v>
      </c>
      <c r="P28" s="659">
        <v>12</v>
      </c>
      <c r="Q28" s="651" t="s">
        <v>809</v>
      </c>
      <c r="R28" s="655">
        <v>12</v>
      </c>
      <c r="S28" s="634" t="str">
        <f>IF($K$6&gt;0,IF(V28&gt;0,T28,IF(V26&gt;0,V26,0))+IF($K$6=$L$6,0,IF(Y28&gt;0,X28,IF(Y26&gt;0,Y26-1,0)))," ")</f>
        <v xml:space="preserve"> </v>
      </c>
      <c r="T28" s="642" t="e">
        <f>INT($L$6*O28*(P28/R28))</f>
        <v>#VALUE!</v>
      </c>
      <c r="U28" s="639" t="e">
        <f t="shared" si="0"/>
        <v>#VALUE!</v>
      </c>
      <c r="V28" s="639" t="e">
        <f>$AB$6-U28</f>
        <v>#VALUE!</v>
      </c>
      <c r="W28" s="641" t="str">
        <f>B29</f>
        <v xml:space="preserve"> </v>
      </c>
      <c r="X28" s="639" t="e">
        <f>IF(AND(V26&lt;0,W28&gt;=20),ROUND(($K$6-INT($K$6*0.95)-1)/5,0),0)</f>
        <v>#VALUE!</v>
      </c>
      <c r="Y28" s="640" t="e">
        <f>($K$6-INT($K$6*0.95))-SUM($X$6:X28)</f>
        <v>#VALUE!</v>
      </c>
      <c r="Z28" s="637" t="str">
        <f>IF($K$6&gt;0,SUM($S$6:S29)," ")</f>
        <v xml:space="preserve"> </v>
      </c>
      <c r="AA28" s="632" t="str">
        <f>IF($K$6&gt;0,$K$6-Z28," ")</f>
        <v xml:space="preserve"> </v>
      </c>
      <c r="AB28" s="691"/>
      <c r="AD28" s="162">
        <v>17</v>
      </c>
      <c r="AE28" s="111"/>
      <c r="AF28" s="91"/>
      <c r="AG28" s="92"/>
      <c r="AH28" s="92"/>
      <c r="AI28" s="91"/>
      <c r="AJ28" s="92"/>
      <c r="AK28" s="95"/>
    </row>
    <row r="29" spans="1:37" ht="15" customHeight="1">
      <c r="A29" s="93" t="str">
        <f>IF($I$6&gt;0,IF(OR(B27=31,A27="R"),"R","H"),"")</f>
        <v/>
      </c>
      <c r="B29" s="680" t="str">
        <f>IF($I$6&gt;0,IF(B27&lt;31,B27+1,2)," ")</f>
        <v xml:space="preserve"> </v>
      </c>
      <c r="C29" s="680"/>
      <c r="D29" s="94" t="s">
        <v>66</v>
      </c>
      <c r="E29" s="722"/>
      <c r="F29" s="654"/>
      <c r="G29" s="654"/>
      <c r="H29" s="690"/>
      <c r="I29" s="702"/>
      <c r="J29" s="688"/>
      <c r="K29" s="684"/>
      <c r="L29" s="684"/>
      <c r="M29" s="690"/>
      <c r="N29" s="660"/>
      <c r="O29" s="662"/>
      <c r="P29" s="660"/>
      <c r="Q29" s="652"/>
      <c r="R29" s="656"/>
      <c r="S29" s="635"/>
      <c r="T29" s="642"/>
      <c r="U29" s="639"/>
      <c r="V29" s="639"/>
      <c r="W29" s="641"/>
      <c r="X29" s="639"/>
      <c r="Y29" s="640"/>
      <c r="Z29" s="638"/>
      <c r="AA29" s="633"/>
      <c r="AB29" s="691"/>
      <c r="AD29" s="162">
        <v>18</v>
      </c>
      <c r="AE29" s="111"/>
      <c r="AF29" s="91"/>
      <c r="AG29" s="92"/>
      <c r="AH29" s="92"/>
      <c r="AI29" s="91"/>
      <c r="AJ29" s="92"/>
      <c r="AK29" s="95"/>
    </row>
    <row r="30" spans="1:37" ht="15" customHeight="1">
      <c r="A30" s="612" t="s">
        <v>803</v>
      </c>
      <c r="B30" s="613"/>
      <c r="C30" s="613"/>
      <c r="D30" s="614"/>
      <c r="E30" s="721"/>
      <c r="F30" s="653"/>
      <c r="G30" s="653"/>
      <c r="H30" s="689"/>
      <c r="I30" s="701"/>
      <c r="J30" s="687"/>
      <c r="K30" s="683"/>
      <c r="L30" s="683"/>
      <c r="M30" s="689"/>
      <c r="N30" s="659" t="str">
        <f>IF(ISNA(VLOOKUP($F$6,$AE$12:$AK$39,2,0))," ",VLOOKUP($F$6,$AE$12:$AK$39,IF(W30&lt;21,2,5),0))</f>
        <v xml:space="preserve"> </v>
      </c>
      <c r="O30" s="661" t="str">
        <f>IF(ISNA(VLOOKUP($F$6,$AE$12:$AK$39,3,0))," ",VLOOKUP($F$6,$AE$12:$AK$39,IF(W30&lt;21,IF($M$6="旧定額",3,4),IF($M$6="旧定額",6,7)),0))</f>
        <v xml:space="preserve"> </v>
      </c>
      <c r="P30" s="659">
        <v>12</v>
      </c>
      <c r="Q30" s="651" t="s">
        <v>809</v>
      </c>
      <c r="R30" s="655">
        <v>12</v>
      </c>
      <c r="S30" s="634" t="str">
        <f>IF($K$6&gt;0,IF(V30&gt;0,T30,IF(V28&gt;0,V28,0))+IF($K$6=$L$6,0,IF(Y30&gt;0,X30,IF(Y28&gt;0,Y28-1,0)))," ")</f>
        <v xml:space="preserve"> </v>
      </c>
      <c r="T30" s="642" t="e">
        <f>INT($L$6*O30*(P30/R30))</f>
        <v>#VALUE!</v>
      </c>
      <c r="U30" s="639" t="e">
        <f t="shared" si="0"/>
        <v>#VALUE!</v>
      </c>
      <c r="V30" s="639" t="e">
        <f>$AB$6-U30</f>
        <v>#VALUE!</v>
      </c>
      <c r="W30" s="641" t="str">
        <f>B31</f>
        <v xml:space="preserve"> </v>
      </c>
      <c r="X30" s="639" t="e">
        <f>IF(AND(V28&lt;0,W30&gt;=20),ROUND(($K$6-INT($K$6*0.95)-1)/5,0),0)</f>
        <v>#VALUE!</v>
      </c>
      <c r="Y30" s="640" t="e">
        <f>($K$6-INT($K$6*0.95))-SUM($X$6:X30)</f>
        <v>#VALUE!</v>
      </c>
      <c r="Z30" s="637" t="str">
        <f>IF($K$6&gt;0,SUM($S$6:S31)," ")</f>
        <v xml:space="preserve"> </v>
      </c>
      <c r="AA30" s="632" t="str">
        <f>IF($K$6&gt;0,$K$6-Z30," ")</f>
        <v xml:space="preserve"> </v>
      </c>
      <c r="AB30" s="691"/>
      <c r="AD30" s="162">
        <v>19</v>
      </c>
      <c r="AE30" s="111"/>
      <c r="AF30" s="91"/>
      <c r="AG30" s="92"/>
      <c r="AH30" s="92"/>
      <c r="AI30" s="91"/>
      <c r="AJ30" s="92"/>
      <c r="AK30" s="95"/>
    </row>
    <row r="31" spans="1:37" ht="15" customHeight="1">
      <c r="A31" s="93" t="str">
        <f>IF($I$6&gt;0,IF(OR(B29=31,A29="R"),"R","H"),"")</f>
        <v/>
      </c>
      <c r="B31" s="680" t="str">
        <f>IF($I$6&gt;0,IF(B29&lt;31,B29+1,2)," ")</f>
        <v xml:space="preserve"> </v>
      </c>
      <c r="C31" s="680"/>
      <c r="D31" s="94" t="s">
        <v>66</v>
      </c>
      <c r="E31" s="722"/>
      <c r="F31" s="654"/>
      <c r="G31" s="654"/>
      <c r="H31" s="690"/>
      <c r="I31" s="702"/>
      <c r="J31" s="688"/>
      <c r="K31" s="684"/>
      <c r="L31" s="684"/>
      <c r="M31" s="690"/>
      <c r="N31" s="660"/>
      <c r="O31" s="662"/>
      <c r="P31" s="660"/>
      <c r="Q31" s="652"/>
      <c r="R31" s="656"/>
      <c r="S31" s="635"/>
      <c r="T31" s="642"/>
      <c r="U31" s="639"/>
      <c r="V31" s="639"/>
      <c r="W31" s="641"/>
      <c r="X31" s="639"/>
      <c r="Y31" s="640"/>
      <c r="Z31" s="638"/>
      <c r="AA31" s="633"/>
      <c r="AB31" s="691"/>
      <c r="AD31" s="162">
        <v>20</v>
      </c>
      <c r="AE31" s="111"/>
      <c r="AF31" s="91"/>
      <c r="AG31" s="92"/>
      <c r="AH31" s="92"/>
      <c r="AI31" s="91"/>
      <c r="AJ31" s="92"/>
      <c r="AK31" s="95"/>
    </row>
    <row r="32" spans="1:37" ht="15" customHeight="1">
      <c r="A32" s="612" t="s">
        <v>804</v>
      </c>
      <c r="B32" s="613"/>
      <c r="C32" s="613"/>
      <c r="D32" s="614"/>
      <c r="E32" s="721"/>
      <c r="F32" s="653"/>
      <c r="G32" s="653"/>
      <c r="H32" s="689"/>
      <c r="I32" s="701"/>
      <c r="J32" s="687"/>
      <c r="K32" s="683"/>
      <c r="L32" s="683"/>
      <c r="M32" s="689"/>
      <c r="N32" s="659" t="str">
        <f>IF(ISNA(VLOOKUP($F$6,$AE$12:$AK$39,2,0))," ",VLOOKUP($F$6,$AE$12:$AK$39,IF(W32&lt;21,2,5),0))</f>
        <v xml:space="preserve"> </v>
      </c>
      <c r="O32" s="661" t="str">
        <f>IF(ISNA(VLOOKUP($F$6,$AE$12:$AK$39,3,0))," ",VLOOKUP($F$6,$AE$12:$AK$39,IF(W32&lt;21,IF($M$6="旧定額",3,4),IF($M$6="旧定額",6,7)),0))</f>
        <v xml:space="preserve"> </v>
      </c>
      <c r="P32" s="659">
        <v>12</v>
      </c>
      <c r="Q32" s="651" t="s">
        <v>809</v>
      </c>
      <c r="R32" s="655">
        <v>12</v>
      </c>
      <c r="S32" s="634" t="str">
        <f>IF($K$6&gt;0,IF(V32&gt;0,T32,IF(V30&gt;0,V30,0))+IF($K$6=$L$6,0,IF(Y32&gt;0,X32,IF(Y30&gt;0,Y30-1,0)))," ")</f>
        <v xml:space="preserve"> </v>
      </c>
      <c r="T32" s="642" t="e">
        <f>INT($L$6*O32*(P32/R32))</f>
        <v>#VALUE!</v>
      </c>
      <c r="U32" s="639" t="e">
        <f t="shared" si="0"/>
        <v>#VALUE!</v>
      </c>
      <c r="V32" s="639" t="e">
        <f>$AB$6-U32</f>
        <v>#VALUE!</v>
      </c>
      <c r="W32" s="641" t="str">
        <f>B33</f>
        <v xml:space="preserve"> </v>
      </c>
      <c r="X32" s="639" t="e">
        <f>IF(AND(V30&lt;0,W32&gt;=20),ROUND(($K$6-INT($K$6*0.95)-1)/5,0),0)</f>
        <v>#VALUE!</v>
      </c>
      <c r="Y32" s="640" t="e">
        <f>($K$6-INT($K$6*0.95))-SUM($X$6:X32)</f>
        <v>#VALUE!</v>
      </c>
      <c r="Z32" s="637" t="str">
        <f>IF($K$6&gt;0,SUM($S$6:S33)," ")</f>
        <v xml:space="preserve"> </v>
      </c>
      <c r="AA32" s="632" t="str">
        <f>IF($K$6&gt;0,$K$6-Z32," ")</f>
        <v xml:space="preserve"> </v>
      </c>
      <c r="AB32" s="691"/>
      <c r="AD32" s="162">
        <v>21</v>
      </c>
      <c r="AE32" s="111"/>
      <c r="AF32" s="91"/>
      <c r="AG32" s="92"/>
      <c r="AH32" s="92"/>
      <c r="AI32" s="91"/>
      <c r="AJ32" s="92"/>
      <c r="AK32" s="95"/>
    </row>
    <row r="33" spans="1:37" ht="15" customHeight="1">
      <c r="A33" s="93" t="str">
        <f>IF($I$6&gt;0,IF(OR(B31=31,A31="R"),"R","H"),"")</f>
        <v/>
      </c>
      <c r="B33" s="680" t="str">
        <f>IF($I$6&gt;0,IF(B31&lt;31,B31+1,2)," ")</f>
        <v xml:space="preserve"> </v>
      </c>
      <c r="C33" s="680"/>
      <c r="D33" s="94" t="s">
        <v>66</v>
      </c>
      <c r="E33" s="722"/>
      <c r="F33" s="654"/>
      <c r="G33" s="654"/>
      <c r="H33" s="690"/>
      <c r="I33" s="702"/>
      <c r="J33" s="688"/>
      <c r="K33" s="684"/>
      <c r="L33" s="684"/>
      <c r="M33" s="690"/>
      <c r="N33" s="660"/>
      <c r="O33" s="662"/>
      <c r="P33" s="660"/>
      <c r="Q33" s="652"/>
      <c r="R33" s="656"/>
      <c r="S33" s="635"/>
      <c r="T33" s="642"/>
      <c r="U33" s="639"/>
      <c r="V33" s="639"/>
      <c r="W33" s="641"/>
      <c r="X33" s="639"/>
      <c r="Y33" s="640"/>
      <c r="Z33" s="638"/>
      <c r="AA33" s="633"/>
      <c r="AB33" s="691"/>
      <c r="AD33" s="162">
        <v>22</v>
      </c>
      <c r="AE33" s="127"/>
      <c r="AF33" s="91"/>
      <c r="AG33" s="92"/>
      <c r="AH33" s="92"/>
      <c r="AI33" s="91"/>
      <c r="AJ33" s="92"/>
      <c r="AK33" s="95"/>
    </row>
    <row r="34" spans="1:37" ht="15" customHeight="1">
      <c r="A34" s="612" t="s">
        <v>805</v>
      </c>
      <c r="B34" s="613"/>
      <c r="C34" s="613"/>
      <c r="D34" s="614"/>
      <c r="E34" s="721"/>
      <c r="F34" s="653"/>
      <c r="G34" s="653"/>
      <c r="H34" s="689"/>
      <c r="I34" s="701"/>
      <c r="J34" s="687"/>
      <c r="K34" s="683"/>
      <c r="L34" s="683"/>
      <c r="M34" s="689"/>
      <c r="N34" s="659" t="str">
        <f>IF(ISNA(VLOOKUP($F$6,$AE$12:$AK$39,2,0))," ",VLOOKUP($F$6,$AE$12:$AK$39,IF(W34&lt;21,2,5),0))</f>
        <v xml:space="preserve"> </v>
      </c>
      <c r="O34" s="661" t="str">
        <f>IF(ISNA(VLOOKUP($F$6,$AE$12:$AK$39,3,0))," ",VLOOKUP($F$6,$AE$12:$AK$39,IF(W34&lt;21,IF($M$6="旧定額",3,4),IF($M$6="旧定額",6,7)),0))</f>
        <v xml:space="preserve"> </v>
      </c>
      <c r="P34" s="659">
        <v>12</v>
      </c>
      <c r="Q34" s="651" t="s">
        <v>809</v>
      </c>
      <c r="R34" s="655">
        <v>12</v>
      </c>
      <c r="S34" s="634" t="str">
        <f>IF($K$6&gt;0,IF(V34&gt;0,T34,IF(V32&gt;0,V32,0))+IF($K$6=$L$6,0,IF(Y34&gt;0,X34,IF(Y32&gt;0,Y32-1,0)))," ")</f>
        <v xml:space="preserve"> </v>
      </c>
      <c r="T34" s="642" t="e">
        <f>INT($L$6*O34*(P34/R34))</f>
        <v>#VALUE!</v>
      </c>
      <c r="U34" s="639" t="e">
        <f t="shared" si="0"/>
        <v>#VALUE!</v>
      </c>
      <c r="V34" s="639" t="e">
        <f>$AB$6-U34</f>
        <v>#VALUE!</v>
      </c>
      <c r="W34" s="641" t="str">
        <f>B35</f>
        <v xml:space="preserve"> </v>
      </c>
      <c r="X34" s="639" t="e">
        <f>IF(AND(V32&lt;0,W34&gt;=20),ROUND(($K$6-INT($K$6*0.95)-1)/5,0),0)</f>
        <v>#VALUE!</v>
      </c>
      <c r="Y34" s="640" t="e">
        <f>($K$6-INT($K$6*0.95))-SUM($X$6:X34)</f>
        <v>#VALUE!</v>
      </c>
      <c r="Z34" s="637" t="str">
        <f>IF($K$6&gt;0,SUM($S$6:S35)," ")</f>
        <v xml:space="preserve"> </v>
      </c>
      <c r="AA34" s="632" t="str">
        <f>IF($K$6&gt;0,$K$6-Z34," ")</f>
        <v xml:space="preserve"> </v>
      </c>
      <c r="AB34" s="691"/>
      <c r="AD34" s="162">
        <v>23</v>
      </c>
      <c r="AE34" s="127"/>
      <c r="AF34" s="91"/>
      <c r="AG34" s="92"/>
      <c r="AH34" s="92"/>
      <c r="AI34" s="91"/>
      <c r="AJ34" s="92"/>
      <c r="AK34" s="95"/>
    </row>
    <row r="35" spans="1:37" ht="15" customHeight="1">
      <c r="A35" s="93" t="str">
        <f>IF($I$6&gt;0,IF(OR(B33=31,A33="R"),"R","H"),"")</f>
        <v/>
      </c>
      <c r="B35" s="680" t="str">
        <f>IF($I$6&gt;0,IF(B33&lt;31,B33+1,2)," ")</f>
        <v xml:space="preserve"> </v>
      </c>
      <c r="C35" s="680"/>
      <c r="D35" s="94" t="s">
        <v>66</v>
      </c>
      <c r="E35" s="722"/>
      <c r="F35" s="654"/>
      <c r="G35" s="654"/>
      <c r="H35" s="690"/>
      <c r="I35" s="702"/>
      <c r="J35" s="688"/>
      <c r="K35" s="684"/>
      <c r="L35" s="684"/>
      <c r="M35" s="690"/>
      <c r="N35" s="660"/>
      <c r="O35" s="662"/>
      <c r="P35" s="660"/>
      <c r="Q35" s="652"/>
      <c r="R35" s="656"/>
      <c r="S35" s="635"/>
      <c r="T35" s="642"/>
      <c r="U35" s="639"/>
      <c r="V35" s="639"/>
      <c r="W35" s="641"/>
      <c r="X35" s="639"/>
      <c r="Y35" s="640"/>
      <c r="Z35" s="638"/>
      <c r="AA35" s="633"/>
      <c r="AB35" s="691"/>
      <c r="AD35" s="162">
        <v>24</v>
      </c>
      <c r="AE35" s="127"/>
      <c r="AF35" s="91"/>
      <c r="AG35" s="92"/>
      <c r="AH35" s="92"/>
      <c r="AI35" s="91"/>
      <c r="AJ35" s="92"/>
      <c r="AK35" s="95"/>
    </row>
    <row r="36" spans="1:37" ht="15" customHeight="1">
      <c r="A36" s="612" t="s">
        <v>806</v>
      </c>
      <c r="B36" s="613"/>
      <c r="C36" s="613"/>
      <c r="D36" s="614"/>
      <c r="E36" s="721"/>
      <c r="F36" s="653"/>
      <c r="G36" s="653"/>
      <c r="H36" s="689"/>
      <c r="I36" s="701"/>
      <c r="J36" s="687"/>
      <c r="K36" s="683"/>
      <c r="L36" s="683"/>
      <c r="M36" s="689"/>
      <c r="N36" s="659" t="str">
        <f>IF(ISNA(VLOOKUP($F$6,$AE$12:$AK$39,2,0))," ",VLOOKUP($F$6,$AE$12:$AK$39,IF(W36&lt;21,2,5),0))</f>
        <v xml:space="preserve"> </v>
      </c>
      <c r="O36" s="661" t="str">
        <f>IF(ISNA(VLOOKUP($F$6,$AE$12:$AK$39,3,0))," ",VLOOKUP($F$6,$AE$12:$AK$39,IF(W36&lt;21,IF($M$6="旧定額",3,4),IF($M$6="旧定額",6,7)),0))</f>
        <v xml:space="preserve"> </v>
      </c>
      <c r="P36" s="659">
        <v>12</v>
      </c>
      <c r="Q36" s="651" t="s">
        <v>809</v>
      </c>
      <c r="R36" s="655">
        <v>12</v>
      </c>
      <c r="S36" s="634" t="str">
        <f>IF($K$6&gt;0,IF(V36&gt;0,T36,IF(V34&gt;0,V34,0))+IF($K$6=$L$6,0,IF(Y36&gt;0,X36,IF(Y34&gt;0,Y34-1,0)))," ")</f>
        <v xml:space="preserve"> </v>
      </c>
      <c r="T36" s="642" t="e">
        <f>INT($L$6*O36*(P36/R36))</f>
        <v>#VALUE!</v>
      </c>
      <c r="U36" s="639" t="e">
        <f t="shared" si="0"/>
        <v>#VALUE!</v>
      </c>
      <c r="V36" s="639" t="e">
        <f>$AB$6-U36</f>
        <v>#VALUE!</v>
      </c>
      <c r="W36" s="641" t="str">
        <f>B37</f>
        <v xml:space="preserve"> </v>
      </c>
      <c r="X36" s="639" t="e">
        <f>IF(AND(V34&lt;0,W36&gt;=20),ROUND(($K$6-INT($K$6*0.95)-1)/5,0),0)</f>
        <v>#VALUE!</v>
      </c>
      <c r="Y36" s="640" t="e">
        <f>($K$6-INT($K$6*0.95))-SUM($X$6:X36)</f>
        <v>#VALUE!</v>
      </c>
      <c r="Z36" s="637" t="str">
        <f>IF($K$6&gt;0,SUM($S$6:S37)," ")</f>
        <v xml:space="preserve"> </v>
      </c>
      <c r="AA36" s="632" t="str">
        <f>IF($K$6&gt;0,$K$6-Z36," ")</f>
        <v xml:space="preserve"> </v>
      </c>
      <c r="AB36" s="691"/>
      <c r="AD36" s="162">
        <v>25</v>
      </c>
      <c r="AE36" s="127"/>
      <c r="AF36" s="91"/>
      <c r="AG36" s="92"/>
      <c r="AH36" s="92"/>
      <c r="AI36" s="91"/>
      <c r="AJ36" s="92"/>
      <c r="AK36" s="95"/>
    </row>
    <row r="37" spans="1:37" ht="15" customHeight="1">
      <c r="A37" s="93" t="str">
        <f>IF($I$6&gt;0,IF(OR(B35=31,A35="R"),"R","H"),"")</f>
        <v/>
      </c>
      <c r="B37" s="680" t="str">
        <f>IF($I$6&gt;0,IF(B35&lt;31,B35+1,2)," ")</f>
        <v xml:space="preserve"> </v>
      </c>
      <c r="C37" s="680"/>
      <c r="D37" s="94" t="s">
        <v>66</v>
      </c>
      <c r="E37" s="722"/>
      <c r="F37" s="654"/>
      <c r="G37" s="654"/>
      <c r="H37" s="690"/>
      <c r="I37" s="702"/>
      <c r="J37" s="688"/>
      <c r="K37" s="684"/>
      <c r="L37" s="684"/>
      <c r="M37" s="690"/>
      <c r="N37" s="660"/>
      <c r="O37" s="662"/>
      <c r="P37" s="660"/>
      <c r="Q37" s="652"/>
      <c r="R37" s="656"/>
      <c r="S37" s="635"/>
      <c r="T37" s="642"/>
      <c r="U37" s="639"/>
      <c r="V37" s="639"/>
      <c r="W37" s="641"/>
      <c r="X37" s="639"/>
      <c r="Y37" s="640"/>
      <c r="Z37" s="638"/>
      <c r="AA37" s="633"/>
      <c r="AB37" s="691"/>
      <c r="AD37" s="162">
        <v>26</v>
      </c>
      <c r="AE37" s="127"/>
      <c r="AF37" s="91"/>
      <c r="AG37" s="92"/>
      <c r="AH37" s="92"/>
      <c r="AI37" s="91"/>
      <c r="AJ37" s="92"/>
      <c r="AK37" s="95"/>
    </row>
    <row r="38" spans="1:37" ht="15" customHeight="1">
      <c r="A38" s="612" t="s">
        <v>807</v>
      </c>
      <c r="B38" s="613"/>
      <c r="C38" s="613"/>
      <c r="D38" s="614"/>
      <c r="E38" s="721"/>
      <c r="F38" s="653"/>
      <c r="G38" s="653"/>
      <c r="H38" s="689"/>
      <c r="I38" s="701"/>
      <c r="J38" s="687"/>
      <c r="K38" s="683"/>
      <c r="L38" s="683"/>
      <c r="M38" s="689"/>
      <c r="N38" s="659" t="str">
        <f>IF(ISNA(VLOOKUP($F$6,$AE$12:$AK$39,2,0))," ",VLOOKUP($F$6,$AE$12:$AK$39,IF(W38&lt;21,2,5),0))</f>
        <v xml:space="preserve"> </v>
      </c>
      <c r="O38" s="661" t="str">
        <f>IF(ISNA(VLOOKUP($F$6,$AE$12:$AK$39,3,0))," ",VLOOKUP($F$6,$AE$12:$AK$39,IF(W38&lt;21,IF($M$6="旧定額",3,4),IF($M$6="旧定額",6,7)),0))</f>
        <v xml:space="preserve"> </v>
      </c>
      <c r="P38" s="659">
        <v>12</v>
      </c>
      <c r="Q38" s="651" t="s">
        <v>809</v>
      </c>
      <c r="R38" s="655">
        <v>12</v>
      </c>
      <c r="S38" s="634" t="str">
        <f>IF($K$6&gt;0,IF(V38&gt;0,T38,IF(V36&gt;0,V36,0))+IF($K$6=$L$6,0,IF(Y38&gt;0,X38,IF(Y36&gt;0,Y36-1,0)))," ")</f>
        <v xml:space="preserve"> </v>
      </c>
      <c r="T38" s="642" t="e">
        <f>INT($L$6*O38*(P38/R38))</f>
        <v>#VALUE!</v>
      </c>
      <c r="U38" s="639" t="e">
        <f t="shared" si="0"/>
        <v>#VALUE!</v>
      </c>
      <c r="V38" s="639" t="e">
        <f>$AB$6-U38</f>
        <v>#VALUE!</v>
      </c>
      <c r="W38" s="641" t="str">
        <f>B39</f>
        <v xml:space="preserve"> </v>
      </c>
      <c r="X38" s="639" t="e">
        <f>IF(AND(V36&lt;0,W38&gt;=20),ROUND(($K$6-INT($K$6*0.95)-1)/5,0),0)</f>
        <v>#VALUE!</v>
      </c>
      <c r="Y38" s="640" t="e">
        <f>($K$6-INT($K$6*0.95))-SUM($X$6:X38)</f>
        <v>#VALUE!</v>
      </c>
      <c r="Z38" s="637" t="str">
        <f>IF($K$6&gt;0,SUM($S$6:S39)," ")</f>
        <v xml:space="preserve"> </v>
      </c>
      <c r="AA38" s="632" t="str">
        <f>IF($K$6&gt;0,$K$6-Z38," ")</f>
        <v xml:space="preserve"> </v>
      </c>
      <c r="AB38" s="691"/>
      <c r="AD38" s="162">
        <v>27</v>
      </c>
      <c r="AE38" s="111"/>
      <c r="AF38" s="112"/>
      <c r="AG38" s="113"/>
      <c r="AH38" s="113"/>
      <c r="AI38" s="112"/>
      <c r="AJ38" s="113"/>
      <c r="AK38" s="114"/>
    </row>
    <row r="39" spans="1:37" ht="15" customHeight="1">
      <c r="A39" s="93" t="str">
        <f>IF($I$6&gt;0,IF(OR(B37=31,A37="R"),"R","H"),"")</f>
        <v/>
      </c>
      <c r="B39" s="680" t="str">
        <f>IF($I$6&gt;0,IF(B37&lt;31,B37+1,2)," ")</f>
        <v xml:space="preserve"> </v>
      </c>
      <c r="C39" s="680"/>
      <c r="D39" s="94" t="s">
        <v>66</v>
      </c>
      <c r="E39" s="722"/>
      <c r="F39" s="654"/>
      <c r="G39" s="654"/>
      <c r="H39" s="690"/>
      <c r="I39" s="702"/>
      <c r="J39" s="688"/>
      <c r="K39" s="684"/>
      <c r="L39" s="684"/>
      <c r="M39" s="690"/>
      <c r="N39" s="660"/>
      <c r="O39" s="662"/>
      <c r="P39" s="660"/>
      <c r="Q39" s="652"/>
      <c r="R39" s="656"/>
      <c r="S39" s="635"/>
      <c r="T39" s="642"/>
      <c r="U39" s="639"/>
      <c r="V39" s="639"/>
      <c r="W39" s="641"/>
      <c r="X39" s="639"/>
      <c r="Y39" s="640"/>
      <c r="Z39" s="638"/>
      <c r="AA39" s="633"/>
      <c r="AB39" s="691"/>
      <c r="AD39" s="162">
        <v>28</v>
      </c>
      <c r="AE39" s="111"/>
      <c r="AF39" s="91"/>
      <c r="AG39" s="92"/>
      <c r="AH39" s="92"/>
      <c r="AI39" s="91"/>
      <c r="AJ39" s="92"/>
      <c r="AK39" s="95"/>
    </row>
    <row r="40" spans="1:37" ht="15" customHeight="1">
      <c r="A40" s="612" t="s">
        <v>941</v>
      </c>
      <c r="B40" s="613"/>
      <c r="C40" s="613"/>
      <c r="D40" s="614"/>
      <c r="E40" s="721"/>
      <c r="F40" s="653"/>
      <c r="G40" s="653"/>
      <c r="H40" s="689"/>
      <c r="I40" s="701"/>
      <c r="J40" s="687"/>
      <c r="K40" s="683"/>
      <c r="L40" s="683"/>
      <c r="M40" s="689"/>
      <c r="N40" s="659" t="str">
        <f>IF(ISNA(VLOOKUP($F$6,$AE$12:$AK$39,2,0))," ",VLOOKUP($F$6,$AE$12:$AK$39,IF(W40&lt;21,2,5),0))</f>
        <v xml:space="preserve"> </v>
      </c>
      <c r="O40" s="661" t="str">
        <f>IF(ISNA(VLOOKUP($F$6,$AE$12:$AK$39,3,0))," ",VLOOKUP($F$6,$AE$12:$AK$39,IF(W40&lt;21,IF($M$6="旧定額",3,4),IF($M$6="旧定額",6,7)),0))</f>
        <v xml:space="preserve"> </v>
      </c>
      <c r="P40" s="659">
        <v>12</v>
      </c>
      <c r="Q40" s="651" t="s">
        <v>809</v>
      </c>
      <c r="R40" s="655">
        <v>12</v>
      </c>
      <c r="S40" s="634" t="str">
        <f>IF($K$6&gt;0,IF(V40&gt;0,T40,IF(V38&gt;0,V38,0))+IF($K$6=$L$6,0,IF(Y40&gt;0,X40,IF(Y38&gt;0,Y38-1,0)))," ")</f>
        <v xml:space="preserve"> </v>
      </c>
      <c r="T40" s="642" t="e">
        <f>INT($L$6*O40*(P40/R40))</f>
        <v>#VALUE!</v>
      </c>
      <c r="U40" s="639" t="e">
        <f>U38+T40</f>
        <v>#VALUE!</v>
      </c>
      <c r="V40" s="639" t="e">
        <f>$AB$6-U40</f>
        <v>#VALUE!</v>
      </c>
      <c r="W40" s="641" t="str">
        <f>B41</f>
        <v xml:space="preserve"> </v>
      </c>
      <c r="X40" s="639" t="e">
        <f>IF(AND(V38&lt;0,W40&gt;=20),ROUND(($K$6-INT($K$6*0.95)-1)/5,0),0)</f>
        <v>#VALUE!</v>
      </c>
      <c r="Y40" s="640" t="e">
        <f>($K$6-INT($K$6*0.95))-SUM($X$6:X40)</f>
        <v>#VALUE!</v>
      </c>
      <c r="Z40" s="637" t="str">
        <f>IF($K$6&gt;0,SUM($S$6:S41)," ")</f>
        <v xml:space="preserve"> </v>
      </c>
      <c r="AA40" s="632" t="str">
        <f>IF($K$6&gt;0,$K$6-Z40," ")</f>
        <v xml:space="preserve"> </v>
      </c>
      <c r="AB40" s="691"/>
    </row>
    <row r="41" spans="1:37" ht="15" customHeight="1">
      <c r="A41" s="93" t="str">
        <f>IF($I$6&gt;0,IF(OR(B39=31,A39="R"),"R","H"),"")</f>
        <v/>
      </c>
      <c r="B41" s="680" t="str">
        <f>IF($I$6&gt;0,IF(B39&lt;31,B39+1,2)," ")</f>
        <v xml:space="preserve"> </v>
      </c>
      <c r="C41" s="680"/>
      <c r="D41" s="94" t="s">
        <v>66</v>
      </c>
      <c r="E41" s="722"/>
      <c r="F41" s="654"/>
      <c r="G41" s="654"/>
      <c r="H41" s="690"/>
      <c r="I41" s="702"/>
      <c r="J41" s="688"/>
      <c r="K41" s="684"/>
      <c r="L41" s="684"/>
      <c r="M41" s="690"/>
      <c r="N41" s="660"/>
      <c r="O41" s="662"/>
      <c r="P41" s="660"/>
      <c r="Q41" s="652"/>
      <c r="R41" s="656"/>
      <c r="S41" s="635"/>
      <c r="T41" s="642"/>
      <c r="U41" s="639"/>
      <c r="V41" s="639"/>
      <c r="W41" s="641"/>
      <c r="X41" s="639"/>
      <c r="Y41" s="640"/>
      <c r="Z41" s="638"/>
      <c r="AA41" s="633"/>
      <c r="AB41" s="691"/>
    </row>
    <row r="42" spans="1:37" ht="15" customHeight="1">
      <c r="A42" s="612" t="s">
        <v>942</v>
      </c>
      <c r="B42" s="613"/>
      <c r="C42" s="613"/>
      <c r="D42" s="614"/>
      <c r="E42" s="721"/>
      <c r="F42" s="653"/>
      <c r="G42" s="653"/>
      <c r="H42" s="689"/>
      <c r="I42" s="701"/>
      <c r="J42" s="687"/>
      <c r="K42" s="683"/>
      <c r="L42" s="683"/>
      <c r="M42" s="689"/>
      <c r="N42" s="659" t="str">
        <f>IF(ISNA(VLOOKUP($F$6,$AE$12:$AK$39,2,0))," ",VLOOKUP($F$6,$AE$12:$AK$39,IF(W42&lt;21,2,5),0))</f>
        <v xml:space="preserve"> </v>
      </c>
      <c r="O42" s="661" t="str">
        <f>IF(ISNA(VLOOKUP($F$6,$AE$12:$AK$39,3,0))," ",VLOOKUP($F$6,$AE$12:$AK$39,IF(W42&lt;21,IF($M$6="旧定額",3,4),IF($M$6="旧定額",6,7)),0))</f>
        <v xml:space="preserve"> </v>
      </c>
      <c r="P42" s="659">
        <v>12</v>
      </c>
      <c r="Q42" s="651" t="s">
        <v>809</v>
      </c>
      <c r="R42" s="655">
        <v>12</v>
      </c>
      <c r="S42" s="634" t="str">
        <f>IF($K$6&gt;0,IF(V42&gt;0,T42,IF(V40&gt;0,V40,0))+IF($K$6=$L$6,0,IF(Y42&gt;0,X42,IF(Y40&gt;0,Y40-1,0)))," ")</f>
        <v xml:space="preserve"> </v>
      </c>
      <c r="T42" s="642" t="e">
        <f>INT($L$6*O42*(P42/R42))</f>
        <v>#VALUE!</v>
      </c>
      <c r="U42" s="639" t="e">
        <f>U40+T42</f>
        <v>#VALUE!</v>
      </c>
      <c r="V42" s="639" t="e">
        <f>$AB$6-U42</f>
        <v>#VALUE!</v>
      </c>
      <c r="W42" s="641" t="str">
        <f>B43</f>
        <v xml:space="preserve"> </v>
      </c>
      <c r="X42" s="639" t="e">
        <f>IF(AND(V40&lt;0,W42&gt;=20),ROUND(($K$6-INT($K$6*0.95)-1)/5,0),0)</f>
        <v>#VALUE!</v>
      </c>
      <c r="Y42" s="640" t="e">
        <f>($K$6-INT($K$6*0.95))-SUM($X$6:X42)</f>
        <v>#VALUE!</v>
      </c>
      <c r="Z42" s="637" t="str">
        <f>IF($K$6&gt;0,SUM($S$6:S43)," ")</f>
        <v xml:space="preserve"> </v>
      </c>
      <c r="AA42" s="632" t="str">
        <f>IF($K$6&gt;0,$K$6-Z42," ")</f>
        <v xml:space="preserve"> </v>
      </c>
      <c r="AB42" s="691"/>
    </row>
    <row r="43" spans="1:37" ht="15" customHeight="1">
      <c r="A43" s="93" t="str">
        <f>IF($I$6&gt;0,IF(OR(B41=31,A41="R"),"R","H"),"")</f>
        <v/>
      </c>
      <c r="B43" s="680" t="str">
        <f>IF($I$6&gt;0,IF(B41&lt;31,B41+1,2)," ")</f>
        <v xml:space="preserve"> </v>
      </c>
      <c r="C43" s="680"/>
      <c r="D43" s="94" t="s">
        <v>66</v>
      </c>
      <c r="E43" s="722"/>
      <c r="F43" s="654"/>
      <c r="G43" s="654"/>
      <c r="H43" s="690"/>
      <c r="I43" s="702"/>
      <c r="J43" s="688"/>
      <c r="K43" s="684"/>
      <c r="L43" s="684"/>
      <c r="M43" s="690"/>
      <c r="N43" s="660"/>
      <c r="O43" s="662"/>
      <c r="P43" s="660"/>
      <c r="Q43" s="652"/>
      <c r="R43" s="656"/>
      <c r="S43" s="635"/>
      <c r="T43" s="642"/>
      <c r="U43" s="639"/>
      <c r="V43" s="639"/>
      <c r="W43" s="641"/>
      <c r="X43" s="639"/>
      <c r="Y43" s="640"/>
      <c r="Z43" s="638"/>
      <c r="AA43" s="633"/>
      <c r="AB43" s="691"/>
    </row>
    <row r="44" spans="1:37" ht="15" customHeight="1">
      <c r="A44" s="612" t="s">
        <v>943</v>
      </c>
      <c r="B44" s="613"/>
      <c r="C44" s="613"/>
      <c r="D44" s="614"/>
      <c r="E44" s="721"/>
      <c r="F44" s="653"/>
      <c r="G44" s="653"/>
      <c r="H44" s="689"/>
      <c r="I44" s="701"/>
      <c r="J44" s="687"/>
      <c r="K44" s="683"/>
      <c r="L44" s="683"/>
      <c r="M44" s="689"/>
      <c r="N44" s="659" t="str">
        <f>IF(ISNA(VLOOKUP($F$6,$AE$12:$AK$39,2,0))," ",VLOOKUP($F$6,$AE$12:$AK$39,IF(W44&lt;21,2,5),0))</f>
        <v xml:space="preserve"> </v>
      </c>
      <c r="O44" s="661" t="str">
        <f>IF(ISNA(VLOOKUP($F$6,$AE$12:$AK$39,3,0))," ",VLOOKUP($F$6,$AE$12:$AK$39,IF(W44&lt;21,IF($M$6="旧定額",3,4),IF($M$6="旧定額",6,7)),0))</f>
        <v xml:space="preserve"> </v>
      </c>
      <c r="P44" s="659">
        <v>12</v>
      </c>
      <c r="Q44" s="651" t="s">
        <v>809</v>
      </c>
      <c r="R44" s="655">
        <v>12</v>
      </c>
      <c r="S44" s="634" t="str">
        <f>IF($K$6&gt;0,IF(V44&gt;0,T44,IF(V42&gt;0,V42,0))+IF($K$6=$L$6,0,IF(Y44&gt;0,X44,IF(Y42&gt;0,Y42-1,0)))," ")</f>
        <v xml:space="preserve"> </v>
      </c>
      <c r="T44" s="642" t="e">
        <f>INT($L$6*O44*(P44/R44))</f>
        <v>#VALUE!</v>
      </c>
      <c r="U44" s="639" t="e">
        <f>U42+T44</f>
        <v>#VALUE!</v>
      </c>
      <c r="V44" s="639" t="e">
        <f>$AB$6-U44</f>
        <v>#VALUE!</v>
      </c>
      <c r="W44" s="641" t="str">
        <f>B45</f>
        <v xml:space="preserve"> </v>
      </c>
      <c r="X44" s="639" t="e">
        <f>IF(AND(V42&lt;0,W44&gt;=20),ROUND(($K$6-INT($K$6*0.95)-1)/5,0),0)</f>
        <v>#VALUE!</v>
      </c>
      <c r="Y44" s="640" t="e">
        <f>($K$6-INT($K$6*0.95))-SUM($X$6:X44)</f>
        <v>#VALUE!</v>
      </c>
      <c r="Z44" s="637" t="str">
        <f>IF($K$6&gt;0,SUM($S$6:S45)," ")</f>
        <v xml:space="preserve"> </v>
      </c>
      <c r="AA44" s="632" t="str">
        <f>IF($K$6&gt;0,$K$6-Z44," ")</f>
        <v xml:space="preserve"> </v>
      </c>
      <c r="AB44" s="691"/>
    </row>
    <row r="45" spans="1:37" ht="15" customHeight="1">
      <c r="A45" s="93" t="str">
        <f>IF($I$6&gt;0,IF(OR(B43=31,A43="R"),"R","H"),"")</f>
        <v/>
      </c>
      <c r="B45" s="680" t="str">
        <f>IF($I$6&gt;0,IF(B43&lt;31,B43+1,2)," ")</f>
        <v xml:space="preserve"> </v>
      </c>
      <c r="C45" s="680"/>
      <c r="D45" s="94" t="s">
        <v>66</v>
      </c>
      <c r="E45" s="722"/>
      <c r="F45" s="654"/>
      <c r="G45" s="654"/>
      <c r="H45" s="690"/>
      <c r="I45" s="702"/>
      <c r="J45" s="688"/>
      <c r="K45" s="684"/>
      <c r="L45" s="684"/>
      <c r="M45" s="690"/>
      <c r="N45" s="660"/>
      <c r="O45" s="662"/>
      <c r="P45" s="660"/>
      <c r="Q45" s="652"/>
      <c r="R45" s="656"/>
      <c r="S45" s="635"/>
      <c r="T45" s="642"/>
      <c r="U45" s="639"/>
      <c r="V45" s="639"/>
      <c r="W45" s="641"/>
      <c r="X45" s="639"/>
      <c r="Y45" s="640"/>
      <c r="Z45" s="638"/>
      <c r="AA45" s="633"/>
      <c r="AB45" s="691"/>
    </row>
    <row r="46" spans="1:37" ht="15" customHeight="1">
      <c r="A46" s="612" t="s">
        <v>944</v>
      </c>
      <c r="B46" s="613"/>
      <c r="C46" s="613"/>
      <c r="D46" s="614"/>
      <c r="E46" s="721"/>
      <c r="F46" s="653"/>
      <c r="G46" s="653"/>
      <c r="H46" s="689"/>
      <c r="I46" s="701"/>
      <c r="J46" s="687"/>
      <c r="K46" s="683"/>
      <c r="L46" s="683"/>
      <c r="M46" s="689"/>
      <c r="N46" s="659" t="str">
        <f>IF(ISNA(VLOOKUP($F$6,$AE$12:$AK$39,2,0))," ",VLOOKUP($F$6,$AE$12:$AK$39,IF(W46&lt;21,2,5),0))</f>
        <v xml:space="preserve"> </v>
      </c>
      <c r="O46" s="661" t="str">
        <f>IF(ISNA(VLOOKUP($F$6,$AE$12:$AK$39,3,0))," ",VLOOKUP($F$6,$AE$12:$AK$39,IF(W46&lt;21,IF($M$6="旧定額",3,4),IF($M$6="旧定額",6,7)),0))</f>
        <v xml:space="preserve"> </v>
      </c>
      <c r="P46" s="659">
        <v>12</v>
      </c>
      <c r="Q46" s="651" t="s">
        <v>809</v>
      </c>
      <c r="R46" s="655">
        <v>12</v>
      </c>
      <c r="S46" s="634" t="str">
        <f>IF($K$6&gt;0,IF(V46&gt;0,T46,IF(V44&gt;0,V44,0))+IF($K$6=$L$6,0,IF(Y46&gt;0,X46,IF(Y44&gt;0,Y44-1,0)))," ")</f>
        <v xml:space="preserve"> </v>
      </c>
      <c r="T46" s="642" t="e">
        <f>INT($L$6*O46*(P46/R46))</f>
        <v>#VALUE!</v>
      </c>
      <c r="U46" s="639" t="e">
        <f>U44+T46</f>
        <v>#VALUE!</v>
      </c>
      <c r="V46" s="639" t="e">
        <f>$AB$6-U46</f>
        <v>#VALUE!</v>
      </c>
      <c r="W46" s="641" t="str">
        <f>B47</f>
        <v xml:space="preserve"> </v>
      </c>
      <c r="X46" s="639" t="e">
        <f>IF(AND(V44&lt;0,W46&gt;=20),ROUND(($K$6-INT($K$6*0.95)-1)/5,0),0)</f>
        <v>#VALUE!</v>
      </c>
      <c r="Y46" s="640" t="e">
        <f>($K$6-INT($K$6*0.95))-SUM($X$6:X46)</f>
        <v>#VALUE!</v>
      </c>
      <c r="Z46" s="637" t="str">
        <f>IF($K$6&gt;0,SUM($S$6:S47)," ")</f>
        <v xml:space="preserve"> </v>
      </c>
      <c r="AA46" s="632" t="str">
        <f>IF($K$6&gt;0,$K$6-Z46," ")</f>
        <v xml:space="preserve"> </v>
      </c>
      <c r="AB46" s="691"/>
    </row>
    <row r="47" spans="1:37" ht="15" customHeight="1">
      <c r="A47" s="93" t="str">
        <f>IF($I$6&gt;0,IF(OR(B45=31,A45="R"),"R","H"),"")</f>
        <v/>
      </c>
      <c r="B47" s="680" t="str">
        <f>IF($I$6&gt;0,IF(B45&lt;31,B45+1,2)," ")</f>
        <v xml:space="preserve"> </v>
      </c>
      <c r="C47" s="680"/>
      <c r="D47" s="94" t="s">
        <v>66</v>
      </c>
      <c r="E47" s="722"/>
      <c r="F47" s="654"/>
      <c r="G47" s="654"/>
      <c r="H47" s="690"/>
      <c r="I47" s="702"/>
      <c r="J47" s="688"/>
      <c r="K47" s="684"/>
      <c r="L47" s="684"/>
      <c r="M47" s="690"/>
      <c r="N47" s="660"/>
      <c r="O47" s="662"/>
      <c r="P47" s="660"/>
      <c r="Q47" s="652"/>
      <c r="R47" s="656"/>
      <c r="S47" s="635"/>
      <c r="T47" s="642"/>
      <c r="U47" s="639"/>
      <c r="V47" s="639"/>
      <c r="W47" s="641"/>
      <c r="X47" s="639"/>
      <c r="Y47" s="640"/>
      <c r="Z47" s="638"/>
      <c r="AA47" s="633"/>
      <c r="AB47" s="691"/>
    </row>
    <row r="48" spans="1:37" ht="15" customHeight="1">
      <c r="A48" s="612" t="s">
        <v>945</v>
      </c>
      <c r="B48" s="613"/>
      <c r="C48" s="613"/>
      <c r="D48" s="614"/>
      <c r="E48" s="721"/>
      <c r="F48" s="653"/>
      <c r="G48" s="653"/>
      <c r="H48" s="689"/>
      <c r="I48" s="701"/>
      <c r="J48" s="687"/>
      <c r="K48" s="683"/>
      <c r="L48" s="683"/>
      <c r="M48" s="689"/>
      <c r="N48" s="659" t="str">
        <f>IF(ISNA(VLOOKUP($F$6,$AE$12:$AK$39,2,0))," ",VLOOKUP($F$6,$AE$12:$AK$39,IF(W48&lt;21,2,5),0))</f>
        <v xml:space="preserve"> </v>
      </c>
      <c r="O48" s="661" t="str">
        <f>IF(ISNA(VLOOKUP($F$6,$AE$12:$AK$39,3,0))," ",VLOOKUP($F$6,$AE$12:$AK$39,IF(W48&lt;21,IF($M$6="旧定額",3,4),IF($M$6="旧定額",6,7)),0))</f>
        <v xml:space="preserve"> </v>
      </c>
      <c r="P48" s="659">
        <v>12</v>
      </c>
      <c r="Q48" s="651" t="s">
        <v>809</v>
      </c>
      <c r="R48" s="655">
        <v>12</v>
      </c>
      <c r="S48" s="634" t="str">
        <f>IF($K$6&gt;0,IF(V48&gt;0,T48,IF(V46&gt;0,V46,0))+IF($K$6=$L$6,0,IF(Y48&gt;0,X48,IF(Y46&gt;0,Y46-1,0)))," ")</f>
        <v xml:space="preserve"> </v>
      </c>
      <c r="T48" s="642" t="e">
        <f>INT($L$6*O48*(P48/R48))</f>
        <v>#VALUE!</v>
      </c>
      <c r="U48" s="639" t="e">
        <f>U46+T48</f>
        <v>#VALUE!</v>
      </c>
      <c r="V48" s="639" t="e">
        <f>$AB$6-U48</f>
        <v>#VALUE!</v>
      </c>
      <c r="W48" s="641" t="str">
        <f>B49</f>
        <v xml:space="preserve"> </v>
      </c>
      <c r="X48" s="639" t="e">
        <f>IF(AND(V46&lt;0,W48&gt;=20),ROUND(($K$6-INT($K$6*0.95)-1)/5,0),0)</f>
        <v>#VALUE!</v>
      </c>
      <c r="Y48" s="640" t="e">
        <f>($K$6-INT($K$6*0.95))-SUM($X$6:X48)</f>
        <v>#VALUE!</v>
      </c>
      <c r="Z48" s="637" t="str">
        <f>IF($K$6&gt;0,SUM($S$6:S49)," ")</f>
        <v xml:space="preserve"> </v>
      </c>
      <c r="AA48" s="632" t="str">
        <f>IF($K$6&gt;0,$K$6-Z48," ")</f>
        <v xml:space="preserve"> </v>
      </c>
      <c r="AB48" s="691"/>
    </row>
    <row r="49" spans="1:28" ht="15" customHeight="1">
      <c r="A49" s="93" t="str">
        <f>IF($I$6&gt;0,IF(OR(B47=31,A47="R"),"R","H"),"")</f>
        <v/>
      </c>
      <c r="B49" s="680" t="str">
        <f>IF($I$6&gt;0,IF(B47&lt;31,B47+1,2)," ")</f>
        <v xml:space="preserve"> </v>
      </c>
      <c r="C49" s="680"/>
      <c r="D49" s="94" t="s">
        <v>66</v>
      </c>
      <c r="E49" s="722"/>
      <c r="F49" s="654"/>
      <c r="G49" s="654"/>
      <c r="H49" s="690"/>
      <c r="I49" s="702"/>
      <c r="J49" s="688"/>
      <c r="K49" s="684"/>
      <c r="L49" s="684"/>
      <c r="M49" s="690"/>
      <c r="N49" s="660"/>
      <c r="O49" s="662"/>
      <c r="P49" s="660"/>
      <c r="Q49" s="652"/>
      <c r="R49" s="656"/>
      <c r="S49" s="635"/>
      <c r="T49" s="642"/>
      <c r="U49" s="639"/>
      <c r="V49" s="639"/>
      <c r="W49" s="641"/>
      <c r="X49" s="639"/>
      <c r="Y49" s="640"/>
      <c r="Z49" s="638"/>
      <c r="AA49" s="633"/>
      <c r="AB49" s="691"/>
    </row>
    <row r="50" spans="1:28" ht="15" customHeight="1">
      <c r="A50" s="612" t="s">
        <v>946</v>
      </c>
      <c r="B50" s="613"/>
      <c r="C50" s="613"/>
      <c r="D50" s="614"/>
      <c r="E50" s="721"/>
      <c r="F50" s="653"/>
      <c r="G50" s="653"/>
      <c r="H50" s="689"/>
      <c r="I50" s="701"/>
      <c r="J50" s="687"/>
      <c r="K50" s="683"/>
      <c r="L50" s="683"/>
      <c r="M50" s="689"/>
      <c r="N50" s="659" t="str">
        <f>IF(ISNA(VLOOKUP($F$6,$AE$12:$AK$39,2,0))," ",VLOOKUP($F$6,$AE$12:$AK$39,IF(W50&lt;21,2,5),0))</f>
        <v xml:space="preserve"> </v>
      </c>
      <c r="O50" s="661" t="str">
        <f>IF(ISNA(VLOOKUP($F$6,$AE$12:$AK$39,3,0))," ",VLOOKUP($F$6,$AE$12:$AK$39,IF(W50&lt;21,IF($M$6="旧定額",3,4),IF($M$6="旧定額",6,7)),0))</f>
        <v xml:space="preserve"> </v>
      </c>
      <c r="P50" s="659">
        <v>12</v>
      </c>
      <c r="Q50" s="651" t="s">
        <v>809</v>
      </c>
      <c r="R50" s="655">
        <v>12</v>
      </c>
      <c r="S50" s="634" t="str">
        <f>IF($K$6&gt;0,IF(V50&gt;0,T50,IF(V48&gt;0,V48,0))+IF($K$6=$L$6,0,IF(Y50&gt;0,X50,IF(Y48&gt;0,Y48-1,0)))," ")</f>
        <v xml:space="preserve"> </v>
      </c>
      <c r="T50" s="642" t="e">
        <f>INT($L$6*O50*(P50/R50))</f>
        <v>#VALUE!</v>
      </c>
      <c r="U50" s="639" t="e">
        <f>U48+T50</f>
        <v>#VALUE!</v>
      </c>
      <c r="V50" s="639" t="e">
        <f>$AB$6-U50</f>
        <v>#VALUE!</v>
      </c>
      <c r="W50" s="641" t="str">
        <f>B51</f>
        <v xml:space="preserve"> </v>
      </c>
      <c r="X50" s="639" t="e">
        <f>IF(AND(V48&lt;0,W50&gt;=20),ROUND(($K$6-INT($K$6*0.95)-1)/5,0),0)</f>
        <v>#VALUE!</v>
      </c>
      <c r="Y50" s="640" t="e">
        <f>($K$6-INT($K$6*0.95))-SUM($X$6:X50)</f>
        <v>#VALUE!</v>
      </c>
      <c r="Z50" s="637" t="str">
        <f>IF($K$6&gt;0,SUM($S$6:S51)," ")</f>
        <v xml:space="preserve"> </v>
      </c>
      <c r="AA50" s="632" t="str">
        <f>IF($K$6&gt;0,$K$6-Z50," ")</f>
        <v xml:space="preserve"> </v>
      </c>
      <c r="AB50" s="691"/>
    </row>
    <row r="51" spans="1:28" ht="15" customHeight="1">
      <c r="A51" s="93" t="str">
        <f>IF($I$6&gt;0,IF(OR(B49=31,A49="R"),"R","H"),"")</f>
        <v/>
      </c>
      <c r="B51" s="680" t="str">
        <f>IF($I$6&gt;0,IF(B49&lt;31,B49+1,2)," ")</f>
        <v xml:space="preserve"> </v>
      </c>
      <c r="C51" s="680"/>
      <c r="D51" s="94" t="s">
        <v>66</v>
      </c>
      <c r="E51" s="722"/>
      <c r="F51" s="654"/>
      <c r="G51" s="654"/>
      <c r="H51" s="690"/>
      <c r="I51" s="702"/>
      <c r="J51" s="688"/>
      <c r="K51" s="684"/>
      <c r="L51" s="684"/>
      <c r="M51" s="690"/>
      <c r="N51" s="660"/>
      <c r="O51" s="662"/>
      <c r="P51" s="660"/>
      <c r="Q51" s="652"/>
      <c r="R51" s="656"/>
      <c r="S51" s="635"/>
      <c r="T51" s="642"/>
      <c r="U51" s="639"/>
      <c r="V51" s="639"/>
      <c r="W51" s="641"/>
      <c r="X51" s="639"/>
      <c r="Y51" s="640"/>
      <c r="Z51" s="638"/>
      <c r="AA51" s="633"/>
      <c r="AB51" s="691"/>
    </row>
    <row r="52" spans="1:28" ht="15" customHeight="1">
      <c r="A52" s="612" t="s">
        <v>947</v>
      </c>
      <c r="B52" s="613"/>
      <c r="C52" s="613"/>
      <c r="D52" s="614"/>
      <c r="E52" s="721"/>
      <c r="F52" s="653"/>
      <c r="G52" s="653"/>
      <c r="H52" s="689"/>
      <c r="I52" s="701"/>
      <c r="J52" s="687"/>
      <c r="K52" s="683"/>
      <c r="L52" s="683"/>
      <c r="M52" s="689"/>
      <c r="N52" s="659" t="str">
        <f>IF(ISNA(VLOOKUP($F$6,$AE$12:$AK$39,2,0))," ",VLOOKUP($F$6,$AE$12:$AK$39,IF(W52&lt;21,2,5),0))</f>
        <v xml:space="preserve"> </v>
      </c>
      <c r="O52" s="661" t="str">
        <f>IF(ISNA(VLOOKUP($F$6,$AE$12:$AK$39,3,0))," ",VLOOKUP($F$6,$AE$12:$AK$39,IF(W52&lt;21,IF($M$6="旧定額",3,4),IF($M$6="旧定額",6,7)),0))</f>
        <v xml:space="preserve"> </v>
      </c>
      <c r="P52" s="659">
        <v>12</v>
      </c>
      <c r="Q52" s="651" t="s">
        <v>809</v>
      </c>
      <c r="R52" s="655">
        <v>12</v>
      </c>
      <c r="S52" s="634" t="str">
        <f>IF($K$6&gt;0,IF(V52&gt;0,T52,IF(V50&gt;0,V50,0))+IF($K$6=$L$6,0,IF(Y52&gt;0,X52,IF(Y50&gt;0,Y50-1,0)))," ")</f>
        <v xml:space="preserve"> </v>
      </c>
      <c r="T52" s="642" t="e">
        <f>INT($L$6*O52*(P52/R52))</f>
        <v>#VALUE!</v>
      </c>
      <c r="U52" s="639" t="e">
        <f>U50+T52</f>
        <v>#VALUE!</v>
      </c>
      <c r="V52" s="639" t="e">
        <f>$AB$6-U52</f>
        <v>#VALUE!</v>
      </c>
      <c r="W52" s="641" t="str">
        <f>B53</f>
        <v xml:space="preserve"> </v>
      </c>
      <c r="X52" s="639" t="e">
        <f>IF(AND(V50&lt;0,W52&gt;=20),ROUND(($K$6-INT($K$6*0.95)-1)/5,0),0)</f>
        <v>#VALUE!</v>
      </c>
      <c r="Y52" s="640" t="e">
        <f>($K$6-INT($K$6*0.95))-SUM($X$6:X52)</f>
        <v>#VALUE!</v>
      </c>
      <c r="Z52" s="637" t="str">
        <f>IF($K$6&gt;0,SUM($S$6:S53)," ")</f>
        <v xml:space="preserve"> </v>
      </c>
      <c r="AA52" s="632" t="str">
        <f>IF($K$6&gt;0,$K$6-Z52," ")</f>
        <v xml:space="preserve"> </v>
      </c>
      <c r="AB52" s="691"/>
    </row>
    <row r="53" spans="1:28" ht="15" customHeight="1">
      <c r="A53" s="93" t="str">
        <f>IF($I$6&gt;0,IF(OR(B51=31,A51="R"),"R","H"),"")</f>
        <v/>
      </c>
      <c r="B53" s="680" t="str">
        <f>IF($I$6&gt;0,IF(B51&lt;31,B51+1,2)," ")</f>
        <v xml:space="preserve"> </v>
      </c>
      <c r="C53" s="680"/>
      <c r="D53" s="94" t="s">
        <v>66</v>
      </c>
      <c r="E53" s="722"/>
      <c r="F53" s="654"/>
      <c r="G53" s="654"/>
      <c r="H53" s="690"/>
      <c r="I53" s="702"/>
      <c r="J53" s="688"/>
      <c r="K53" s="684"/>
      <c r="L53" s="684"/>
      <c r="M53" s="690"/>
      <c r="N53" s="660"/>
      <c r="O53" s="662"/>
      <c r="P53" s="660"/>
      <c r="Q53" s="652"/>
      <c r="R53" s="656"/>
      <c r="S53" s="635"/>
      <c r="T53" s="642"/>
      <c r="U53" s="639"/>
      <c r="V53" s="639"/>
      <c r="W53" s="641"/>
      <c r="X53" s="639"/>
      <c r="Y53" s="640"/>
      <c r="Z53" s="638"/>
      <c r="AA53" s="633"/>
      <c r="AB53" s="691"/>
    </row>
    <row r="54" spans="1:28" ht="15" customHeight="1">
      <c r="A54" s="612" t="s">
        <v>948</v>
      </c>
      <c r="B54" s="613"/>
      <c r="C54" s="613"/>
      <c r="D54" s="614"/>
      <c r="E54" s="721"/>
      <c r="F54" s="653"/>
      <c r="G54" s="653"/>
      <c r="H54" s="689"/>
      <c r="I54" s="701"/>
      <c r="J54" s="687"/>
      <c r="K54" s="683"/>
      <c r="L54" s="683"/>
      <c r="M54" s="689"/>
      <c r="N54" s="659" t="str">
        <f>IF(ISNA(VLOOKUP($F$6,$AE$12:$AK$39,2,0))," ",VLOOKUP($F$6,$AE$12:$AK$39,IF(W54&lt;21,2,5),0))</f>
        <v xml:space="preserve"> </v>
      </c>
      <c r="O54" s="661" t="str">
        <f>IF(ISNA(VLOOKUP($F$6,$AE$12:$AK$39,3,0))," ",VLOOKUP($F$6,$AE$12:$AK$39,IF(W54&lt;21,IF($M$6="旧定額",3,4),IF($M$6="旧定額",6,7)),0))</f>
        <v xml:space="preserve"> </v>
      </c>
      <c r="P54" s="659">
        <v>12</v>
      </c>
      <c r="Q54" s="651" t="s">
        <v>809</v>
      </c>
      <c r="R54" s="655">
        <v>12</v>
      </c>
      <c r="S54" s="634" t="str">
        <f>IF($K$6&gt;0,IF(V54&gt;0,T54,IF(V52&gt;0,V52,0))+IF($K$6=$L$6,0,IF(Y54&gt;0,X54,IF(Y52&gt;0,Y52-1,0)))," ")</f>
        <v xml:space="preserve"> </v>
      </c>
      <c r="T54" s="642" t="e">
        <f>INT($L$6*O54*(P54/R54))</f>
        <v>#VALUE!</v>
      </c>
      <c r="U54" s="639" t="e">
        <f>U52+T54</f>
        <v>#VALUE!</v>
      </c>
      <c r="V54" s="639" t="e">
        <f>$AB$6-U54</f>
        <v>#VALUE!</v>
      </c>
      <c r="W54" s="641" t="str">
        <f>B55</f>
        <v xml:space="preserve"> </v>
      </c>
      <c r="X54" s="639" t="e">
        <f>IF(AND(V52&lt;0,W54&gt;=20),ROUND(($K$6-INT($K$6*0.95)-1)/5,0),0)</f>
        <v>#VALUE!</v>
      </c>
      <c r="Y54" s="640" t="e">
        <f>($K$6-INT($K$6*0.95))-SUM($X$6:X54)</f>
        <v>#VALUE!</v>
      </c>
      <c r="Z54" s="637" t="str">
        <f>IF($K$6&gt;0,SUM($S$6:S55)," ")</f>
        <v xml:space="preserve"> </v>
      </c>
      <c r="AA54" s="632" t="str">
        <f>IF($K$6&gt;0,$K$6-Z54," ")</f>
        <v xml:space="preserve"> </v>
      </c>
      <c r="AB54" s="691"/>
    </row>
    <row r="55" spans="1:28" ht="15" customHeight="1">
      <c r="A55" s="93" t="str">
        <f>IF($I$6&gt;0,IF(OR(B53=31,A53="R"),"R","H"),"")</f>
        <v/>
      </c>
      <c r="B55" s="680" t="str">
        <f>IF($I$6&gt;0,IF(B53&lt;31,B53+1,2)," ")</f>
        <v xml:space="preserve"> </v>
      </c>
      <c r="C55" s="680"/>
      <c r="D55" s="94" t="s">
        <v>66</v>
      </c>
      <c r="E55" s="722"/>
      <c r="F55" s="654"/>
      <c r="G55" s="654"/>
      <c r="H55" s="690"/>
      <c r="I55" s="702"/>
      <c r="J55" s="688"/>
      <c r="K55" s="684"/>
      <c r="L55" s="684"/>
      <c r="M55" s="690"/>
      <c r="N55" s="660"/>
      <c r="O55" s="662"/>
      <c r="P55" s="660"/>
      <c r="Q55" s="652"/>
      <c r="R55" s="656"/>
      <c r="S55" s="635"/>
      <c r="T55" s="642"/>
      <c r="U55" s="639"/>
      <c r="V55" s="639"/>
      <c r="W55" s="641"/>
      <c r="X55" s="639"/>
      <c r="Y55" s="640"/>
      <c r="Z55" s="638"/>
      <c r="AA55" s="633"/>
      <c r="AB55" s="691"/>
    </row>
    <row r="56" spans="1:28" ht="15" customHeight="1">
      <c r="A56" s="612" t="s">
        <v>949</v>
      </c>
      <c r="B56" s="613"/>
      <c r="C56" s="613"/>
      <c r="D56" s="614"/>
      <c r="E56" s="721"/>
      <c r="F56" s="653"/>
      <c r="G56" s="653"/>
      <c r="H56" s="689"/>
      <c r="I56" s="701"/>
      <c r="J56" s="687"/>
      <c r="K56" s="683"/>
      <c r="L56" s="683"/>
      <c r="M56" s="689"/>
      <c r="N56" s="659" t="str">
        <f>IF(ISNA(VLOOKUP($F$6,$AE$12:$AK$39,2,0))," ",VLOOKUP($F$6,$AE$12:$AK$39,IF(W56&lt;21,2,5),0))</f>
        <v xml:space="preserve"> </v>
      </c>
      <c r="O56" s="661" t="str">
        <f>IF(ISNA(VLOOKUP($F$6,$AE$12:$AK$39,3,0))," ",VLOOKUP($F$6,$AE$12:$AK$39,IF(W56&lt;21,IF($M$6="旧定額",3,4),IF($M$6="旧定額",6,7)),0))</f>
        <v xml:space="preserve"> </v>
      </c>
      <c r="P56" s="659">
        <v>12</v>
      </c>
      <c r="Q56" s="651" t="s">
        <v>809</v>
      </c>
      <c r="R56" s="655">
        <v>12</v>
      </c>
      <c r="S56" s="634" t="str">
        <f>IF($K$6&gt;0,IF(V56&gt;0,T56,IF(V54&gt;0,V54,0))+IF($K$6=$L$6,0,IF(Y56&gt;0,X56,IF(Y54&gt;0,Y54-1,0)))," ")</f>
        <v xml:space="preserve"> </v>
      </c>
      <c r="T56" s="642" t="e">
        <f>INT($L$6*O56*(P56/R56))</f>
        <v>#VALUE!</v>
      </c>
      <c r="U56" s="639" t="e">
        <f>U54+T56</f>
        <v>#VALUE!</v>
      </c>
      <c r="V56" s="639" t="e">
        <f>$AB$6-U56</f>
        <v>#VALUE!</v>
      </c>
      <c r="W56" s="641" t="str">
        <f>B57</f>
        <v xml:space="preserve"> </v>
      </c>
      <c r="X56" s="639" t="e">
        <f>IF(AND(V54&lt;0,W56&gt;=20),ROUND(($K$6-INT($K$6*0.95)-1)/5,0),0)</f>
        <v>#VALUE!</v>
      </c>
      <c r="Y56" s="640" t="e">
        <f>($K$6-INT($K$6*0.95))-SUM($X$6:X56)</f>
        <v>#VALUE!</v>
      </c>
      <c r="Z56" s="637" t="str">
        <f>IF($K$6&gt;0,SUM($S$6:S57)," ")</f>
        <v xml:space="preserve"> </v>
      </c>
      <c r="AA56" s="632" t="str">
        <f>IF($K$6&gt;0,$K$6-Z56," ")</f>
        <v xml:space="preserve"> </v>
      </c>
      <c r="AB56" s="691"/>
    </row>
    <row r="57" spans="1:28" ht="15" customHeight="1">
      <c r="A57" s="93" t="str">
        <f>IF($I$6&gt;0,IF(OR(B55=31,A55="R"),"R","H"),"")</f>
        <v/>
      </c>
      <c r="B57" s="680" t="str">
        <f>IF($I$6&gt;0,IF(B55&lt;31,B55+1,2)," ")</f>
        <v xml:space="preserve"> </v>
      </c>
      <c r="C57" s="680"/>
      <c r="D57" s="94" t="s">
        <v>66</v>
      </c>
      <c r="E57" s="722"/>
      <c r="F57" s="654"/>
      <c r="G57" s="654"/>
      <c r="H57" s="690"/>
      <c r="I57" s="702"/>
      <c r="J57" s="688"/>
      <c r="K57" s="684"/>
      <c r="L57" s="684"/>
      <c r="M57" s="690"/>
      <c r="N57" s="660"/>
      <c r="O57" s="662"/>
      <c r="P57" s="660"/>
      <c r="Q57" s="652"/>
      <c r="R57" s="656"/>
      <c r="S57" s="635"/>
      <c r="T57" s="642"/>
      <c r="U57" s="639"/>
      <c r="V57" s="639"/>
      <c r="W57" s="641"/>
      <c r="X57" s="639"/>
      <c r="Y57" s="640"/>
      <c r="Z57" s="638"/>
      <c r="AA57" s="633"/>
      <c r="AB57" s="691"/>
    </row>
    <row r="58" spans="1:28" ht="15" customHeight="1">
      <c r="A58" s="612" t="s">
        <v>950</v>
      </c>
      <c r="B58" s="613"/>
      <c r="C58" s="613"/>
      <c r="D58" s="614"/>
      <c r="E58" s="721"/>
      <c r="F58" s="653"/>
      <c r="G58" s="653"/>
      <c r="H58" s="689"/>
      <c r="I58" s="701"/>
      <c r="J58" s="687"/>
      <c r="K58" s="683"/>
      <c r="L58" s="683"/>
      <c r="M58" s="689"/>
      <c r="N58" s="659" t="str">
        <f>IF(ISNA(VLOOKUP($F$6,$AE$12:$AK$39,2,0))," ",VLOOKUP($F$6,$AE$12:$AK$39,IF(W58&lt;21,2,5),0))</f>
        <v xml:space="preserve"> </v>
      </c>
      <c r="O58" s="661" t="str">
        <f>IF(ISNA(VLOOKUP($F$6,$AE$12:$AK$39,3,0))," ",VLOOKUP($F$6,$AE$12:$AK$39,IF(W58&lt;21,IF($M$6="旧定額",3,4),IF($M$6="旧定額",6,7)),0))</f>
        <v xml:space="preserve"> </v>
      </c>
      <c r="P58" s="659">
        <v>12</v>
      </c>
      <c r="Q58" s="651" t="s">
        <v>809</v>
      </c>
      <c r="R58" s="655">
        <v>12</v>
      </c>
      <c r="S58" s="634" t="str">
        <f>IF($K$6&gt;0,IF(V58&gt;0,T58,IF(V56&gt;0,V56,0))+IF($K$6=$L$6,0,IF(Y58&gt;0,X58,IF(Y56&gt;0,Y56-1,0)))," ")</f>
        <v xml:space="preserve"> </v>
      </c>
      <c r="T58" s="642" t="e">
        <f>INT($L$6*O58*(P58/R58))</f>
        <v>#VALUE!</v>
      </c>
      <c r="U58" s="639" t="e">
        <f>U56+T58</f>
        <v>#VALUE!</v>
      </c>
      <c r="V58" s="639" t="e">
        <f>$AB$6-U58</f>
        <v>#VALUE!</v>
      </c>
      <c r="W58" s="641" t="str">
        <f>B59</f>
        <v xml:space="preserve"> </v>
      </c>
      <c r="X58" s="639" t="e">
        <f>IF(AND(V56&lt;0,W58&gt;=20),ROUND(($K$6-INT($K$6*0.95)-1)/5,0),0)</f>
        <v>#VALUE!</v>
      </c>
      <c r="Y58" s="640" t="e">
        <f>($K$6-INT($K$6*0.95))-SUM($X$6:X58)</f>
        <v>#VALUE!</v>
      </c>
      <c r="Z58" s="637" t="str">
        <f>IF($K$6&gt;0,SUM($S$6:S59)," ")</f>
        <v xml:space="preserve"> </v>
      </c>
      <c r="AA58" s="632" t="str">
        <f>IF($K$6&gt;0,$K$6-Z58," ")</f>
        <v xml:space="preserve"> </v>
      </c>
      <c r="AB58" s="691"/>
    </row>
    <row r="59" spans="1:28" ht="15" customHeight="1">
      <c r="A59" s="93" t="str">
        <f>IF($I$6&gt;0,IF(OR(B57=31,A57="R"),"R","H"),"")</f>
        <v/>
      </c>
      <c r="B59" s="680" t="str">
        <f>IF($I$6&gt;0,IF(B57&lt;31,B57+1,2)," ")</f>
        <v xml:space="preserve"> </v>
      </c>
      <c r="C59" s="680"/>
      <c r="D59" s="94" t="s">
        <v>66</v>
      </c>
      <c r="E59" s="722"/>
      <c r="F59" s="654"/>
      <c r="G59" s="654"/>
      <c r="H59" s="690"/>
      <c r="I59" s="702"/>
      <c r="J59" s="688"/>
      <c r="K59" s="684"/>
      <c r="L59" s="684"/>
      <c r="M59" s="690"/>
      <c r="N59" s="660"/>
      <c r="O59" s="662"/>
      <c r="P59" s="660"/>
      <c r="Q59" s="652"/>
      <c r="R59" s="656"/>
      <c r="S59" s="635"/>
      <c r="T59" s="642"/>
      <c r="U59" s="639"/>
      <c r="V59" s="639"/>
      <c r="W59" s="641"/>
      <c r="X59" s="639"/>
      <c r="Y59" s="640"/>
      <c r="Z59" s="638"/>
      <c r="AA59" s="633"/>
      <c r="AB59" s="691"/>
    </row>
    <row r="60" spans="1:28" ht="15" customHeight="1">
      <c r="A60" s="612" t="s">
        <v>951</v>
      </c>
      <c r="B60" s="613"/>
      <c r="C60" s="613"/>
      <c r="D60" s="614"/>
      <c r="E60" s="721"/>
      <c r="F60" s="653"/>
      <c r="G60" s="653"/>
      <c r="H60" s="689"/>
      <c r="I60" s="701"/>
      <c r="J60" s="687"/>
      <c r="K60" s="683"/>
      <c r="L60" s="683"/>
      <c r="M60" s="689"/>
      <c r="N60" s="659" t="str">
        <f>IF(ISNA(VLOOKUP($F$6,$AE$12:$AK$39,2,0))," ",VLOOKUP($F$6,$AE$12:$AK$39,IF(W60&lt;21,2,5),0))</f>
        <v xml:space="preserve"> </v>
      </c>
      <c r="O60" s="661" t="str">
        <f>IF(ISNA(VLOOKUP($F$6,$AE$12:$AK$39,3,0))," ",VLOOKUP($F$6,$AE$12:$AK$39,IF(W60&lt;21,IF($M$6="旧定額",3,4),IF($M$6="旧定額",6,7)),0))</f>
        <v xml:space="preserve"> </v>
      </c>
      <c r="P60" s="659">
        <v>12</v>
      </c>
      <c r="Q60" s="651" t="s">
        <v>809</v>
      </c>
      <c r="R60" s="655">
        <v>12</v>
      </c>
      <c r="S60" s="634" t="str">
        <f>IF($K$6&gt;0,IF(V60&gt;0,T60,IF(V58&gt;0,V58,0))+IF($K$6=$L$6,0,IF(Y60&gt;0,X60,IF(Y58&gt;0,Y58-1,0)))," ")</f>
        <v xml:space="preserve"> </v>
      </c>
      <c r="T60" s="642" t="e">
        <f>INT($L$6*O60*(P60/R60))</f>
        <v>#VALUE!</v>
      </c>
      <c r="U60" s="639" t="e">
        <f>U58+T60</f>
        <v>#VALUE!</v>
      </c>
      <c r="V60" s="639" t="e">
        <f>$AB$6-U60</f>
        <v>#VALUE!</v>
      </c>
      <c r="W60" s="641" t="str">
        <f>B61</f>
        <v xml:space="preserve"> </v>
      </c>
      <c r="X60" s="639" t="e">
        <f>IF(AND(V58&lt;0,W60&gt;=20),ROUND(($K$6-INT($K$6*0.95)-1)/5,0),0)</f>
        <v>#VALUE!</v>
      </c>
      <c r="Y60" s="640" t="e">
        <f>($K$6-INT($K$6*0.95))-SUM($X$6:X60)</f>
        <v>#VALUE!</v>
      </c>
      <c r="Z60" s="637" t="str">
        <f>IF($K$6&gt;0,SUM($S$6:S61)," ")</f>
        <v xml:space="preserve"> </v>
      </c>
      <c r="AA60" s="632" t="str">
        <f>IF($K$6&gt;0,$K$6-Z60," ")</f>
        <v xml:space="preserve"> </v>
      </c>
      <c r="AB60" s="691"/>
    </row>
    <row r="61" spans="1:28" ht="15" customHeight="1">
      <c r="A61" s="93" t="str">
        <f>IF($I$6&gt;0,IF(OR(B59=31,A59="R"),"R","H"),"")</f>
        <v/>
      </c>
      <c r="B61" s="680" t="str">
        <f>IF($I$6&gt;0,IF(B59&lt;31,B59+1,2)," ")</f>
        <v xml:space="preserve"> </v>
      </c>
      <c r="C61" s="680"/>
      <c r="D61" s="94" t="s">
        <v>66</v>
      </c>
      <c r="E61" s="722"/>
      <c r="F61" s="654"/>
      <c r="G61" s="654"/>
      <c r="H61" s="690"/>
      <c r="I61" s="702"/>
      <c r="J61" s="688"/>
      <c r="K61" s="684"/>
      <c r="L61" s="684"/>
      <c r="M61" s="690"/>
      <c r="N61" s="660"/>
      <c r="O61" s="662"/>
      <c r="P61" s="660"/>
      <c r="Q61" s="652"/>
      <c r="R61" s="656"/>
      <c r="S61" s="635"/>
      <c r="T61" s="642"/>
      <c r="U61" s="639"/>
      <c r="V61" s="639"/>
      <c r="W61" s="641"/>
      <c r="X61" s="639"/>
      <c r="Y61" s="640"/>
      <c r="Z61" s="638"/>
      <c r="AA61" s="633"/>
      <c r="AB61" s="691"/>
    </row>
    <row r="62" spans="1:28" ht="15" customHeight="1">
      <c r="A62" s="612" t="s">
        <v>952</v>
      </c>
      <c r="B62" s="613"/>
      <c r="C62" s="613"/>
      <c r="D62" s="614"/>
      <c r="E62" s="721"/>
      <c r="F62" s="653"/>
      <c r="G62" s="653"/>
      <c r="H62" s="689"/>
      <c r="I62" s="701"/>
      <c r="J62" s="687"/>
      <c r="K62" s="683"/>
      <c r="L62" s="683"/>
      <c r="M62" s="689"/>
      <c r="N62" s="659" t="str">
        <f>IF(ISNA(VLOOKUP($F$6,$AE$12:$AK$39,2,0))," ",VLOOKUP($F$6,$AE$12:$AK$39,IF(W62&lt;21,2,5),0))</f>
        <v xml:space="preserve"> </v>
      </c>
      <c r="O62" s="661" t="str">
        <f>IF(ISNA(VLOOKUP($F$6,$AE$12:$AK$39,3,0))," ",VLOOKUP($F$6,$AE$12:$AK$39,IF(W62&lt;21,IF($M$6="旧定額",3,4),IF($M$6="旧定額",6,7)),0))</f>
        <v xml:space="preserve"> </v>
      </c>
      <c r="P62" s="659">
        <v>12</v>
      </c>
      <c r="Q62" s="651" t="s">
        <v>809</v>
      </c>
      <c r="R62" s="655">
        <v>12</v>
      </c>
      <c r="S62" s="634" t="str">
        <f>IF($K$6&gt;0,IF(V62&gt;0,T62,IF(V60&gt;0,V60,0))+IF($K$6=$L$6,0,IF(Y62&gt;0,X62,IF(Y60&gt;0,Y60-1,0)))," ")</f>
        <v xml:space="preserve"> </v>
      </c>
      <c r="T62" s="642" t="e">
        <f>INT($L$6*O62*(P62/R62))</f>
        <v>#VALUE!</v>
      </c>
      <c r="U62" s="639" t="e">
        <f>U60+T62</f>
        <v>#VALUE!</v>
      </c>
      <c r="V62" s="639" t="e">
        <f>$AB$6-U62</f>
        <v>#VALUE!</v>
      </c>
      <c r="W62" s="641" t="str">
        <f>B63</f>
        <v xml:space="preserve"> </v>
      </c>
      <c r="X62" s="639" t="e">
        <f>IF(AND(V60&lt;0,W62&gt;=20),ROUND(($K$6-INT($K$6*0.95)-1)/5,0),0)</f>
        <v>#VALUE!</v>
      </c>
      <c r="Y62" s="640" t="e">
        <f>($K$6-INT($K$6*0.95))-SUM($X$6:X62)</f>
        <v>#VALUE!</v>
      </c>
      <c r="Z62" s="637" t="str">
        <f>IF($K$6&gt;0,SUM($S$6:S63)," ")</f>
        <v xml:space="preserve"> </v>
      </c>
      <c r="AA62" s="632" t="str">
        <f>IF($K$6&gt;0,$K$6-Z62," ")</f>
        <v xml:space="preserve"> </v>
      </c>
      <c r="AB62" s="691"/>
    </row>
    <row r="63" spans="1:28" ht="15" customHeight="1">
      <c r="A63" s="93" t="str">
        <f>IF($I$6&gt;0,IF(OR(B61=31,A61="R"),"R","H"),"")</f>
        <v/>
      </c>
      <c r="B63" s="680" t="str">
        <f>IF($I$6&gt;0,IF(B61&lt;31,B61+1,2)," ")</f>
        <v xml:space="preserve"> </v>
      </c>
      <c r="C63" s="680"/>
      <c r="D63" s="94" t="s">
        <v>66</v>
      </c>
      <c r="E63" s="722"/>
      <c r="F63" s="654"/>
      <c r="G63" s="654"/>
      <c r="H63" s="690"/>
      <c r="I63" s="702"/>
      <c r="J63" s="688"/>
      <c r="K63" s="684"/>
      <c r="L63" s="684"/>
      <c r="M63" s="690"/>
      <c r="N63" s="660"/>
      <c r="O63" s="662"/>
      <c r="P63" s="660"/>
      <c r="Q63" s="652"/>
      <c r="R63" s="656"/>
      <c r="S63" s="635"/>
      <c r="T63" s="642"/>
      <c r="U63" s="639"/>
      <c r="V63" s="639"/>
      <c r="W63" s="641"/>
      <c r="X63" s="639"/>
      <c r="Y63" s="640"/>
      <c r="Z63" s="638"/>
      <c r="AA63" s="633"/>
      <c r="AB63" s="691"/>
    </row>
    <row r="64" spans="1:28" ht="15" customHeight="1">
      <c r="A64" s="612" t="s">
        <v>953</v>
      </c>
      <c r="B64" s="613"/>
      <c r="C64" s="613"/>
      <c r="D64" s="614"/>
      <c r="E64" s="721"/>
      <c r="F64" s="653"/>
      <c r="G64" s="653"/>
      <c r="H64" s="689"/>
      <c r="I64" s="701"/>
      <c r="J64" s="687"/>
      <c r="K64" s="683"/>
      <c r="L64" s="683"/>
      <c r="M64" s="689"/>
      <c r="N64" s="659" t="str">
        <f>IF(ISNA(VLOOKUP($F$6,$AE$12:$AK$39,2,0))," ",VLOOKUP($F$6,$AE$12:$AK$39,IF(W64&lt;21,2,5),0))</f>
        <v xml:space="preserve"> </v>
      </c>
      <c r="O64" s="661" t="str">
        <f>IF(ISNA(VLOOKUP($F$6,$AE$12:$AK$39,3,0))," ",VLOOKUP($F$6,$AE$12:$AK$39,IF(W64&lt;21,IF($M$6="旧定額",3,4),IF($M$6="旧定額",6,7)),0))</f>
        <v xml:space="preserve"> </v>
      </c>
      <c r="P64" s="659">
        <v>12</v>
      </c>
      <c r="Q64" s="651" t="s">
        <v>809</v>
      </c>
      <c r="R64" s="655">
        <v>12</v>
      </c>
      <c r="S64" s="634" t="str">
        <f>IF($K$6&gt;0,IF(V64&gt;0,T64,IF(V62&gt;0,V62,0))+IF($K$6=$L$6,0,IF(Y64&gt;0,X64,IF(Y62&gt;0,Y62-1,0)))," ")</f>
        <v xml:space="preserve"> </v>
      </c>
      <c r="T64" s="642" t="e">
        <f>INT($L$6*O64*(P64/R64))</f>
        <v>#VALUE!</v>
      </c>
      <c r="U64" s="639" t="e">
        <f>U62+T64</f>
        <v>#VALUE!</v>
      </c>
      <c r="V64" s="639" t="e">
        <f>$AB$6-U64</f>
        <v>#VALUE!</v>
      </c>
      <c r="W64" s="641" t="str">
        <f>B65</f>
        <v xml:space="preserve"> </v>
      </c>
      <c r="X64" s="639" t="e">
        <f>IF(AND(V62&lt;0,W64&gt;=20),ROUND(($K$6-INT($K$6*0.95)-1)/5,0),0)</f>
        <v>#VALUE!</v>
      </c>
      <c r="Y64" s="640" t="e">
        <f>($K$6-INT($K$6*0.95))-SUM($X$6:X64)</f>
        <v>#VALUE!</v>
      </c>
      <c r="Z64" s="637" t="str">
        <f>IF($K$6&gt;0,SUM($S$6:S65)," ")</f>
        <v xml:space="preserve"> </v>
      </c>
      <c r="AA64" s="632" t="str">
        <f>IF($K$6&gt;0,$K$6-Z64," ")</f>
        <v xml:space="preserve"> </v>
      </c>
      <c r="AB64" s="691"/>
    </row>
    <row r="65" spans="1:28" ht="15" customHeight="1">
      <c r="A65" s="93" t="str">
        <f>IF($I$6&gt;0,IF(OR(B63=31,A63="R"),"R","H"),"")</f>
        <v/>
      </c>
      <c r="B65" s="680" t="str">
        <f>IF($I$6&gt;0,IF(B63&lt;31,B63+1,2)," ")</f>
        <v xml:space="preserve"> </v>
      </c>
      <c r="C65" s="680"/>
      <c r="D65" s="94" t="s">
        <v>66</v>
      </c>
      <c r="E65" s="722"/>
      <c r="F65" s="654"/>
      <c r="G65" s="654"/>
      <c r="H65" s="690"/>
      <c r="I65" s="702"/>
      <c r="J65" s="688"/>
      <c r="K65" s="684"/>
      <c r="L65" s="684"/>
      <c r="M65" s="690"/>
      <c r="N65" s="660"/>
      <c r="O65" s="662"/>
      <c r="P65" s="660"/>
      <c r="Q65" s="652"/>
      <c r="R65" s="656"/>
      <c r="S65" s="635"/>
      <c r="T65" s="642"/>
      <c r="U65" s="639"/>
      <c r="V65" s="639"/>
      <c r="W65" s="641"/>
      <c r="X65" s="639"/>
      <c r="Y65" s="640"/>
      <c r="Z65" s="638"/>
      <c r="AA65" s="633"/>
      <c r="AB65" s="691"/>
    </row>
    <row r="66" spans="1:28" ht="15" customHeight="1">
      <c r="A66" s="612" t="s">
        <v>954</v>
      </c>
      <c r="B66" s="613"/>
      <c r="C66" s="613"/>
      <c r="D66" s="614"/>
      <c r="E66" s="721"/>
      <c r="F66" s="653"/>
      <c r="G66" s="653"/>
      <c r="H66" s="689"/>
      <c r="I66" s="701"/>
      <c r="J66" s="687"/>
      <c r="K66" s="683"/>
      <c r="L66" s="683"/>
      <c r="M66" s="689"/>
      <c r="N66" s="659" t="str">
        <f>IF(ISNA(VLOOKUP($F$6,$AE$12:$AK$39,2,0))," ",VLOOKUP($F$6,$AE$12:$AK$39,IF(W66&lt;21,2,5),0))</f>
        <v xml:space="preserve"> </v>
      </c>
      <c r="O66" s="661" t="str">
        <f>IF(ISNA(VLOOKUP($F$6,$AE$12:$AK$39,3,0))," ",VLOOKUP($F$6,$AE$12:$AK$39,IF(W66&lt;21,IF($M$6="旧定額",3,4),IF($M$6="旧定額",6,7)),0))</f>
        <v xml:space="preserve"> </v>
      </c>
      <c r="P66" s="659">
        <v>12</v>
      </c>
      <c r="Q66" s="651" t="s">
        <v>809</v>
      </c>
      <c r="R66" s="655">
        <v>12</v>
      </c>
      <c r="S66" s="634" t="str">
        <f>IF($K$6&gt;0,IF(V66&gt;0,T66,IF(V64&gt;0,V64,0))+IF($K$6=$L$6,0,IF(Y66&gt;0,X66,IF(Y64&gt;0,Y64-1,0)))," ")</f>
        <v xml:space="preserve"> </v>
      </c>
      <c r="T66" s="642" t="e">
        <f>INT($L$6*O66*(P66/R66))</f>
        <v>#VALUE!</v>
      </c>
      <c r="U66" s="639" t="e">
        <f>U64+T66</f>
        <v>#VALUE!</v>
      </c>
      <c r="V66" s="639" t="e">
        <f>$AB$6-U66</f>
        <v>#VALUE!</v>
      </c>
      <c r="W66" s="641" t="str">
        <f>B67</f>
        <v xml:space="preserve"> </v>
      </c>
      <c r="X66" s="639" t="e">
        <f>IF(AND(V64&lt;0,W66&gt;=20),ROUND(($K$6-INT($K$6*0.95)-1)/5,0),0)</f>
        <v>#VALUE!</v>
      </c>
      <c r="Y66" s="640" t="e">
        <f>($K$6-INT($K$6*0.95))-SUM($X$6:X66)</f>
        <v>#VALUE!</v>
      </c>
      <c r="Z66" s="637" t="str">
        <f>IF($K$6&gt;0,SUM($S$6:S67)," ")</f>
        <v xml:space="preserve"> </v>
      </c>
      <c r="AA66" s="632" t="str">
        <f>IF($K$6&gt;0,$K$6-Z66," ")</f>
        <v xml:space="preserve"> </v>
      </c>
      <c r="AB66" s="691"/>
    </row>
    <row r="67" spans="1:28" ht="15" customHeight="1">
      <c r="A67" s="93" t="str">
        <f>IF($I$6&gt;0,IF(OR(B65=31,A65="R"),"R","H"),"")</f>
        <v/>
      </c>
      <c r="B67" s="680" t="str">
        <f>IF($I$6&gt;0,IF(B65&lt;31,B65+1,2)," ")</f>
        <v xml:space="preserve"> </v>
      </c>
      <c r="C67" s="680"/>
      <c r="D67" s="94" t="s">
        <v>66</v>
      </c>
      <c r="E67" s="722"/>
      <c r="F67" s="654"/>
      <c r="G67" s="654"/>
      <c r="H67" s="690"/>
      <c r="I67" s="702"/>
      <c r="J67" s="688"/>
      <c r="K67" s="684"/>
      <c r="L67" s="684"/>
      <c r="M67" s="690"/>
      <c r="N67" s="660"/>
      <c r="O67" s="662"/>
      <c r="P67" s="660"/>
      <c r="Q67" s="652"/>
      <c r="R67" s="656"/>
      <c r="S67" s="635"/>
      <c r="T67" s="642"/>
      <c r="U67" s="639"/>
      <c r="V67" s="639"/>
      <c r="W67" s="641"/>
      <c r="X67" s="639"/>
      <c r="Y67" s="640"/>
      <c r="Z67" s="638"/>
      <c r="AA67" s="633"/>
      <c r="AB67" s="691"/>
    </row>
    <row r="68" spans="1:28" ht="15" customHeight="1">
      <c r="A68" s="612" t="s">
        <v>955</v>
      </c>
      <c r="B68" s="613"/>
      <c r="C68" s="613"/>
      <c r="D68" s="614"/>
      <c r="E68" s="721"/>
      <c r="F68" s="653"/>
      <c r="G68" s="653"/>
      <c r="H68" s="689"/>
      <c r="I68" s="701"/>
      <c r="J68" s="687"/>
      <c r="K68" s="683"/>
      <c r="L68" s="683"/>
      <c r="M68" s="689"/>
      <c r="N68" s="659" t="str">
        <f>IF(ISNA(VLOOKUP($F$6,$AE$12:$AK$39,2,0))," ",VLOOKUP($F$6,$AE$12:$AK$39,IF(W68&lt;21,2,5),0))</f>
        <v xml:space="preserve"> </v>
      </c>
      <c r="O68" s="661" t="str">
        <f>IF(ISNA(VLOOKUP($F$6,$AE$12:$AK$39,3,0))," ",VLOOKUP($F$6,$AE$12:$AK$39,IF(W68&lt;21,IF($M$6="旧定額",3,4),IF($M$6="旧定額",6,7)),0))</f>
        <v xml:space="preserve"> </v>
      </c>
      <c r="P68" s="659">
        <v>12</v>
      </c>
      <c r="Q68" s="651" t="s">
        <v>809</v>
      </c>
      <c r="R68" s="655">
        <v>12</v>
      </c>
      <c r="S68" s="634" t="str">
        <f>IF($K$6&gt;0,IF(V68&gt;0,T68,IF(V66&gt;0,V66,0))+IF($K$6=$L$6,0,IF(Y68&gt;0,X68,IF(Y66&gt;0,Y66-1,0)))," ")</f>
        <v xml:space="preserve"> </v>
      </c>
      <c r="T68" s="642" t="e">
        <f>INT($L$6*O68*(P68/R68))</f>
        <v>#VALUE!</v>
      </c>
      <c r="U68" s="639" t="e">
        <f>U66+T68</f>
        <v>#VALUE!</v>
      </c>
      <c r="V68" s="639" t="e">
        <f>$AB$6-U68</f>
        <v>#VALUE!</v>
      </c>
      <c r="W68" s="641" t="str">
        <f>B69</f>
        <v xml:space="preserve"> </v>
      </c>
      <c r="X68" s="639" t="e">
        <f>IF(AND(V66&lt;0,W68&gt;=20),ROUND(($K$6-INT($K$6*0.95)-1)/5,0),0)</f>
        <v>#VALUE!</v>
      </c>
      <c r="Y68" s="640" t="e">
        <f>($K$6-INT($K$6*0.95))-SUM($X$6:X68)</f>
        <v>#VALUE!</v>
      </c>
      <c r="Z68" s="637" t="str">
        <f>IF($K$6&gt;0,SUM($S$6:S69)," ")</f>
        <v xml:space="preserve"> </v>
      </c>
      <c r="AA68" s="632" t="str">
        <f>IF($K$6&gt;0,$K$6-Z68," ")</f>
        <v xml:space="preserve"> </v>
      </c>
      <c r="AB68" s="691"/>
    </row>
    <row r="69" spans="1:28" ht="15" customHeight="1">
      <c r="A69" s="93" t="str">
        <f>IF($I$6&gt;0,IF(OR(B67=31,A67="R"),"R","H"),"")</f>
        <v/>
      </c>
      <c r="B69" s="680" t="str">
        <f>IF($I$6&gt;0,IF(B67&lt;31,B67+1,2)," ")</f>
        <v xml:space="preserve"> </v>
      </c>
      <c r="C69" s="680"/>
      <c r="D69" s="94" t="s">
        <v>66</v>
      </c>
      <c r="E69" s="722"/>
      <c r="F69" s="654"/>
      <c r="G69" s="654"/>
      <c r="H69" s="690"/>
      <c r="I69" s="702"/>
      <c r="J69" s="688"/>
      <c r="K69" s="684"/>
      <c r="L69" s="684"/>
      <c r="M69" s="690"/>
      <c r="N69" s="660"/>
      <c r="O69" s="662"/>
      <c r="P69" s="660"/>
      <c r="Q69" s="652"/>
      <c r="R69" s="656"/>
      <c r="S69" s="635"/>
      <c r="T69" s="642"/>
      <c r="U69" s="639"/>
      <c r="V69" s="639"/>
      <c r="W69" s="641"/>
      <c r="X69" s="639"/>
      <c r="Y69" s="640"/>
      <c r="Z69" s="638"/>
      <c r="AA69" s="633"/>
      <c r="AB69" s="691"/>
    </row>
    <row r="70" spans="1:28" ht="15" customHeight="1">
      <c r="A70" s="612" t="s">
        <v>956</v>
      </c>
      <c r="B70" s="613"/>
      <c r="C70" s="613"/>
      <c r="D70" s="614"/>
      <c r="E70" s="721"/>
      <c r="F70" s="653"/>
      <c r="G70" s="653"/>
      <c r="H70" s="689"/>
      <c r="I70" s="701"/>
      <c r="J70" s="687"/>
      <c r="K70" s="683"/>
      <c r="L70" s="683"/>
      <c r="M70" s="689"/>
      <c r="N70" s="659" t="str">
        <f>IF(ISNA(VLOOKUP($F$6,$AE$12:$AK$39,2,0))," ",VLOOKUP($F$6,$AE$12:$AK$39,IF(W70&lt;21,2,5),0))</f>
        <v xml:space="preserve"> </v>
      </c>
      <c r="O70" s="661" t="str">
        <f>IF(ISNA(VLOOKUP($F$6,$AE$12:$AK$39,3,0))," ",VLOOKUP($F$6,$AE$12:$AK$39,IF(W70&lt;21,IF($M$6="旧定額",3,4),IF($M$6="旧定額",6,7)),0))</f>
        <v xml:space="preserve"> </v>
      </c>
      <c r="P70" s="659">
        <v>12</v>
      </c>
      <c r="Q70" s="651" t="s">
        <v>809</v>
      </c>
      <c r="R70" s="655">
        <v>12</v>
      </c>
      <c r="S70" s="634" t="str">
        <f>IF($K$6&gt;0,IF(V70&gt;0,T70,IF(V68&gt;0,V68,0))+IF($K$6=$L$6,0,IF(Y70&gt;0,X70,IF(Y68&gt;0,Y68-1,0)))," ")</f>
        <v xml:space="preserve"> </v>
      </c>
      <c r="T70" s="642" t="e">
        <f>INT($L$6*O70*(P70/R70))</f>
        <v>#VALUE!</v>
      </c>
      <c r="U70" s="639" t="e">
        <f>U68+T70</f>
        <v>#VALUE!</v>
      </c>
      <c r="V70" s="639" t="e">
        <f>$AB$6-U70</f>
        <v>#VALUE!</v>
      </c>
      <c r="W70" s="641" t="str">
        <f>B71</f>
        <v xml:space="preserve"> </v>
      </c>
      <c r="X70" s="639" t="e">
        <f>IF(AND(V68&lt;0,W70&gt;=20),ROUND(($K$6-INT($K$6*0.95)-1)/5,0),0)</f>
        <v>#VALUE!</v>
      </c>
      <c r="Y70" s="640" t="e">
        <f>($K$6-INT($K$6*0.95))-SUM($X$6:X70)</f>
        <v>#VALUE!</v>
      </c>
      <c r="Z70" s="637" t="str">
        <f>IF($K$6&gt;0,SUM($S$6:S71)," ")</f>
        <v xml:space="preserve"> </v>
      </c>
      <c r="AA70" s="632" t="str">
        <f>IF($K$6&gt;0,$K$6-Z70," ")</f>
        <v xml:space="preserve"> </v>
      </c>
      <c r="AB70" s="691"/>
    </row>
    <row r="71" spans="1:28" ht="15" customHeight="1">
      <c r="A71" s="93" t="str">
        <f>IF($I$6&gt;0,IF(OR(B69=31,A69="R"),"R","H"),"")</f>
        <v/>
      </c>
      <c r="B71" s="680" t="str">
        <f>IF($I$6&gt;0,IF(B69&lt;31,B69+1,2)," ")</f>
        <v xml:space="preserve"> </v>
      </c>
      <c r="C71" s="680"/>
      <c r="D71" s="94" t="s">
        <v>66</v>
      </c>
      <c r="E71" s="722"/>
      <c r="F71" s="654"/>
      <c r="G71" s="654"/>
      <c r="H71" s="690"/>
      <c r="I71" s="702"/>
      <c r="J71" s="688"/>
      <c r="K71" s="684"/>
      <c r="L71" s="684"/>
      <c r="M71" s="690"/>
      <c r="N71" s="660"/>
      <c r="O71" s="662"/>
      <c r="P71" s="660"/>
      <c r="Q71" s="652"/>
      <c r="R71" s="656"/>
      <c r="S71" s="635"/>
      <c r="T71" s="642"/>
      <c r="U71" s="639"/>
      <c r="V71" s="639"/>
      <c r="W71" s="641"/>
      <c r="X71" s="639"/>
      <c r="Y71" s="640"/>
      <c r="Z71" s="638"/>
      <c r="AA71" s="633"/>
      <c r="AB71" s="691"/>
    </row>
    <row r="72" spans="1:28" ht="15" customHeight="1">
      <c r="A72" s="612" t="s">
        <v>957</v>
      </c>
      <c r="B72" s="613"/>
      <c r="C72" s="613"/>
      <c r="D72" s="614"/>
      <c r="E72" s="721"/>
      <c r="F72" s="653"/>
      <c r="G72" s="653"/>
      <c r="H72" s="689"/>
      <c r="I72" s="701"/>
      <c r="J72" s="687"/>
      <c r="K72" s="683"/>
      <c r="L72" s="683"/>
      <c r="M72" s="689"/>
      <c r="N72" s="659" t="str">
        <f>IF(ISNA(VLOOKUP($F$6,$AE$12:$AK$39,2,0))," ",VLOOKUP($F$6,$AE$12:$AK$39,IF(W72&lt;21,2,5),0))</f>
        <v xml:space="preserve"> </v>
      </c>
      <c r="O72" s="661" t="str">
        <f>IF(ISNA(VLOOKUP($F$6,$AE$12:$AK$39,3,0))," ",VLOOKUP($F$6,$AE$12:$AK$39,IF(W72&lt;21,IF($M$6="旧定額",3,4),IF($M$6="旧定額",6,7)),0))</f>
        <v xml:space="preserve"> </v>
      </c>
      <c r="P72" s="659">
        <v>12</v>
      </c>
      <c r="Q72" s="651" t="s">
        <v>809</v>
      </c>
      <c r="R72" s="655">
        <v>12</v>
      </c>
      <c r="S72" s="634" t="str">
        <f>IF($K$6&gt;0,IF(V72&gt;0,T72,IF(V70&gt;0,V70,0))+IF($K$6=$L$6,0,IF(Y72&gt;0,X72,IF(Y70&gt;0,Y70-1,0)))," ")</f>
        <v xml:space="preserve"> </v>
      </c>
      <c r="T72" s="642" t="e">
        <f>INT($L$6*O72*(P72/R72))</f>
        <v>#VALUE!</v>
      </c>
      <c r="U72" s="639" t="e">
        <f>U70+T72</f>
        <v>#VALUE!</v>
      </c>
      <c r="V72" s="639" t="e">
        <f>$AB$6-U72</f>
        <v>#VALUE!</v>
      </c>
      <c r="W72" s="641" t="str">
        <f>B73</f>
        <v xml:space="preserve"> </v>
      </c>
      <c r="X72" s="639" t="e">
        <f>IF(AND(V70&lt;0,W72&gt;=20),ROUND(($K$6-INT($K$6*0.95)-1)/5,0),0)</f>
        <v>#VALUE!</v>
      </c>
      <c r="Y72" s="640" t="e">
        <f>($K$6-INT($K$6*0.95))-SUM($X$6:X72)</f>
        <v>#VALUE!</v>
      </c>
      <c r="Z72" s="637" t="str">
        <f>IF($K$6&gt;0,SUM($S$6:S73)," ")</f>
        <v xml:space="preserve"> </v>
      </c>
      <c r="AA72" s="632" t="str">
        <f>IF($K$6&gt;0,$K$6-Z72," ")</f>
        <v xml:space="preserve"> </v>
      </c>
      <c r="AB72" s="691"/>
    </row>
    <row r="73" spans="1:28" ht="15" customHeight="1">
      <c r="A73" s="93" t="str">
        <f>IF($I$6&gt;0,IF(OR(B71=31,A71="R"),"R","H"),"")</f>
        <v/>
      </c>
      <c r="B73" s="680" t="str">
        <f>IF($I$6&gt;0,IF(B71&lt;31,B71+1,2)," ")</f>
        <v xml:space="preserve"> </v>
      </c>
      <c r="C73" s="680"/>
      <c r="D73" s="94" t="s">
        <v>66</v>
      </c>
      <c r="E73" s="722"/>
      <c r="F73" s="654"/>
      <c r="G73" s="654"/>
      <c r="H73" s="690"/>
      <c r="I73" s="702"/>
      <c r="J73" s="688"/>
      <c r="K73" s="684"/>
      <c r="L73" s="684"/>
      <c r="M73" s="690"/>
      <c r="N73" s="660"/>
      <c r="O73" s="662"/>
      <c r="P73" s="660"/>
      <c r="Q73" s="652"/>
      <c r="R73" s="656"/>
      <c r="S73" s="635"/>
      <c r="T73" s="642"/>
      <c r="U73" s="639"/>
      <c r="V73" s="639"/>
      <c r="W73" s="641"/>
      <c r="X73" s="639"/>
      <c r="Y73" s="640"/>
      <c r="Z73" s="638"/>
      <c r="AA73" s="633"/>
      <c r="AB73" s="691"/>
    </row>
    <row r="74" spans="1:28" ht="15" customHeight="1">
      <c r="A74" s="612" t="s">
        <v>958</v>
      </c>
      <c r="B74" s="613"/>
      <c r="C74" s="613"/>
      <c r="D74" s="614"/>
      <c r="E74" s="721"/>
      <c r="F74" s="653"/>
      <c r="G74" s="653"/>
      <c r="H74" s="689"/>
      <c r="I74" s="701"/>
      <c r="J74" s="687"/>
      <c r="K74" s="683"/>
      <c r="L74" s="683"/>
      <c r="M74" s="689"/>
      <c r="N74" s="659" t="str">
        <f>IF(ISNA(VLOOKUP($F$6,$AE$12:$AK$39,2,0))," ",VLOOKUP($F$6,$AE$12:$AK$39,IF(W74&lt;21,2,5),0))</f>
        <v xml:space="preserve"> </v>
      </c>
      <c r="O74" s="661" t="str">
        <f>IF(ISNA(VLOOKUP($F$6,$AE$12:$AK$39,3,0))," ",VLOOKUP($F$6,$AE$12:$AK$39,IF(W74&lt;21,IF($M$6="旧定額",3,4),IF($M$6="旧定額",6,7)),0))</f>
        <v xml:space="preserve"> </v>
      </c>
      <c r="P74" s="659">
        <v>12</v>
      </c>
      <c r="Q74" s="651" t="s">
        <v>809</v>
      </c>
      <c r="R74" s="655">
        <v>12</v>
      </c>
      <c r="S74" s="634" t="str">
        <f>IF($K$6&gt;0,IF(V74&gt;0,T74,IF(V72&gt;0,V72,0))+IF($K$6=$L$6,0,IF(Y74&gt;0,X74,IF(Y72&gt;0,Y72-1,0)))," ")</f>
        <v xml:space="preserve"> </v>
      </c>
      <c r="T74" s="642" t="e">
        <f>INT($L$6*O74*(P74/R74))</f>
        <v>#VALUE!</v>
      </c>
      <c r="U74" s="639" t="e">
        <f>U72+T74</f>
        <v>#VALUE!</v>
      </c>
      <c r="V74" s="639" t="e">
        <f>$AB$6-U74</f>
        <v>#VALUE!</v>
      </c>
      <c r="W74" s="641" t="str">
        <f>B75</f>
        <v xml:space="preserve"> </v>
      </c>
      <c r="X74" s="639" t="e">
        <f>IF(AND(V72&lt;0,W74&gt;=20),ROUND(($K$6-INT($K$6*0.95)-1)/5,0),0)</f>
        <v>#VALUE!</v>
      </c>
      <c r="Y74" s="640" t="e">
        <f>($K$6-INT($K$6*0.95))-SUM($X$6:X74)</f>
        <v>#VALUE!</v>
      </c>
      <c r="Z74" s="637" t="str">
        <f>IF($K$6&gt;0,SUM($S$6:S75)," ")</f>
        <v xml:space="preserve"> </v>
      </c>
      <c r="AA74" s="632" t="str">
        <f>IF($K$6&gt;0,$K$6-Z74," ")</f>
        <v xml:space="preserve"> </v>
      </c>
      <c r="AB74" s="691"/>
    </row>
    <row r="75" spans="1:28" ht="15" customHeight="1">
      <c r="A75" s="93" t="str">
        <f>IF($I$6&gt;0,IF(OR(B73=31,A73="R"),"R","H"),"")</f>
        <v/>
      </c>
      <c r="B75" s="680" t="str">
        <f>IF($I$6&gt;0,IF(B73&lt;31,B73+1,2)," ")</f>
        <v xml:space="preserve"> </v>
      </c>
      <c r="C75" s="680"/>
      <c r="D75" s="94" t="s">
        <v>66</v>
      </c>
      <c r="E75" s="722"/>
      <c r="F75" s="654"/>
      <c r="G75" s="654"/>
      <c r="H75" s="690"/>
      <c r="I75" s="702"/>
      <c r="J75" s="688"/>
      <c r="K75" s="684"/>
      <c r="L75" s="684"/>
      <c r="M75" s="690"/>
      <c r="N75" s="660"/>
      <c r="O75" s="662"/>
      <c r="P75" s="660"/>
      <c r="Q75" s="652"/>
      <c r="R75" s="656"/>
      <c r="S75" s="635"/>
      <c r="T75" s="642"/>
      <c r="U75" s="639"/>
      <c r="V75" s="639"/>
      <c r="W75" s="641"/>
      <c r="X75" s="639"/>
      <c r="Y75" s="640"/>
      <c r="Z75" s="638"/>
      <c r="AA75" s="633"/>
      <c r="AB75" s="690"/>
    </row>
    <row r="76" spans="1:28" ht="15" customHeight="1"/>
    <row r="77" spans="1:28" ht="15" customHeight="1"/>
    <row r="78" spans="1:28" ht="15" customHeight="1">
      <c r="T78" s="88"/>
    </row>
    <row r="79" spans="1:28" ht="15" customHeight="1">
      <c r="U79" t="s">
        <v>1026</v>
      </c>
    </row>
    <row r="80" spans="1:28" ht="15" customHeight="1">
      <c r="U80" t="s">
        <v>1027</v>
      </c>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sheetData>
  <sheetProtection selectLockedCells="1"/>
  <mergeCells count="946">
    <mergeCell ref="Y38:Y39"/>
    <mergeCell ref="Y34:Y35"/>
    <mergeCell ref="V36:V37"/>
    <mergeCell ref="X38:X39"/>
    <mergeCell ref="AB32:AB33"/>
    <mergeCell ref="AB38:AB39"/>
    <mergeCell ref="Z38:Z39"/>
    <mergeCell ref="AA38:AA39"/>
    <mergeCell ref="Z32:Z33"/>
    <mergeCell ref="AB36:AB37"/>
    <mergeCell ref="AA34:AA35"/>
    <mergeCell ref="W34:W35"/>
    <mergeCell ref="W36:W37"/>
    <mergeCell ref="AB34:AB35"/>
    <mergeCell ref="Z36:Z37"/>
    <mergeCell ref="AA36:AA37"/>
    <mergeCell ref="Y36:Y37"/>
    <mergeCell ref="Z34:Z35"/>
    <mergeCell ref="X36:X37"/>
    <mergeCell ref="W38:W39"/>
    <mergeCell ref="Y32:Y33"/>
    <mergeCell ref="E36:E37"/>
    <mergeCell ref="N36:N37"/>
    <mergeCell ref="J36:J37"/>
    <mergeCell ref="U38:U39"/>
    <mergeCell ref="V38:V39"/>
    <mergeCell ref="T36:T37"/>
    <mergeCell ref="U36:U37"/>
    <mergeCell ref="R36:R37"/>
    <mergeCell ref="S36:S37"/>
    <mergeCell ref="L38:L39"/>
    <mergeCell ref="M38:M39"/>
    <mergeCell ref="O38:O39"/>
    <mergeCell ref="R38:R39"/>
    <mergeCell ref="S38:S39"/>
    <mergeCell ref="T38:T39"/>
    <mergeCell ref="N38:N39"/>
    <mergeCell ref="O36:O37"/>
    <mergeCell ref="P36:P37"/>
    <mergeCell ref="Q36:Q37"/>
    <mergeCell ref="P38:P39"/>
    <mergeCell ref="Q38:Q39"/>
    <mergeCell ref="I36:I37"/>
    <mergeCell ref="B39:C39"/>
    <mergeCell ref="A38:D38"/>
    <mergeCell ref="F38:F39"/>
    <mergeCell ref="P34:P35"/>
    <mergeCell ref="J34:J35"/>
    <mergeCell ref="K34:K35"/>
    <mergeCell ref="A36:D36"/>
    <mergeCell ref="F36:F37"/>
    <mergeCell ref="G36:G37"/>
    <mergeCell ref="A34:D34"/>
    <mergeCell ref="F34:F35"/>
    <mergeCell ref="B35:C35"/>
    <mergeCell ref="B37:C37"/>
    <mergeCell ref="G34:G35"/>
    <mergeCell ref="I34:I35"/>
    <mergeCell ref="E34:E35"/>
    <mergeCell ref="E38:E39"/>
    <mergeCell ref="L36:L37"/>
    <mergeCell ref="M36:M37"/>
    <mergeCell ref="G38:G39"/>
    <mergeCell ref="I38:I39"/>
    <mergeCell ref="J38:J39"/>
    <mergeCell ref="K38:K39"/>
    <mergeCell ref="K36:K37"/>
    <mergeCell ref="A32:D32"/>
    <mergeCell ref="F32:F33"/>
    <mergeCell ref="G32:G33"/>
    <mergeCell ref="I32:I33"/>
    <mergeCell ref="E32:E33"/>
    <mergeCell ref="B33:C33"/>
    <mergeCell ref="X32:X33"/>
    <mergeCell ref="W32:W33"/>
    <mergeCell ref="L34:L35"/>
    <mergeCell ref="M34:M35"/>
    <mergeCell ref="N34:N35"/>
    <mergeCell ref="O34:O35"/>
    <mergeCell ref="R34:R35"/>
    <mergeCell ref="S34:S35"/>
    <mergeCell ref="T34:T35"/>
    <mergeCell ref="Q34:Q35"/>
    <mergeCell ref="U34:U35"/>
    <mergeCell ref="V34:V35"/>
    <mergeCell ref="X34:X35"/>
    <mergeCell ref="P32:P33"/>
    <mergeCell ref="Q32:Q33"/>
    <mergeCell ref="L32:L33"/>
    <mergeCell ref="M32:M33"/>
    <mergeCell ref="N32:N33"/>
    <mergeCell ref="O32:O33"/>
    <mergeCell ref="R32:R33"/>
    <mergeCell ref="S32:S33"/>
    <mergeCell ref="T32:T33"/>
    <mergeCell ref="U32:U33"/>
    <mergeCell ref="V32:V33"/>
    <mergeCell ref="AB28:AB29"/>
    <mergeCell ref="Z28:Z29"/>
    <mergeCell ref="AA28:AA29"/>
    <mergeCell ref="Y28:Y29"/>
    <mergeCell ref="AA32:AA33"/>
    <mergeCell ref="B31:C31"/>
    <mergeCell ref="R30:R31"/>
    <mergeCell ref="J30:J31"/>
    <mergeCell ref="K30:K31"/>
    <mergeCell ref="Y30:Y31"/>
    <mergeCell ref="L30:L31"/>
    <mergeCell ref="M30:M31"/>
    <mergeCell ref="AA30:AA31"/>
    <mergeCell ref="AB30:AB31"/>
    <mergeCell ref="Z30:Z31"/>
    <mergeCell ref="N30:N31"/>
    <mergeCell ref="O30:O31"/>
    <mergeCell ref="P30:P31"/>
    <mergeCell ref="Q30:Q31"/>
    <mergeCell ref="U30:U31"/>
    <mergeCell ref="V30:V31"/>
    <mergeCell ref="X30:X31"/>
    <mergeCell ref="A28:D28"/>
    <mergeCell ref="F28:F29"/>
    <mergeCell ref="S30:S31"/>
    <mergeCell ref="T30:T31"/>
    <mergeCell ref="X28:X29"/>
    <mergeCell ref="T28:T29"/>
    <mergeCell ref="V28:V29"/>
    <mergeCell ref="W28:W29"/>
    <mergeCell ref="L26:L27"/>
    <mergeCell ref="A30:D30"/>
    <mergeCell ref="F30:F31"/>
    <mergeCell ref="G30:G31"/>
    <mergeCell ref="I30:I31"/>
    <mergeCell ref="E30:E31"/>
    <mergeCell ref="B29:C29"/>
    <mergeCell ref="R28:R29"/>
    <mergeCell ref="S28:S29"/>
    <mergeCell ref="E28:E29"/>
    <mergeCell ref="N28:N29"/>
    <mergeCell ref="O28:O29"/>
    <mergeCell ref="P28:P29"/>
    <mergeCell ref="G28:G29"/>
    <mergeCell ref="I28:I29"/>
    <mergeCell ref="U28:U29"/>
    <mergeCell ref="P26:P27"/>
    <mergeCell ref="Q26:Q27"/>
    <mergeCell ref="R26:R27"/>
    <mergeCell ref="S26:S27"/>
    <mergeCell ref="L28:L29"/>
    <mergeCell ref="M28:M29"/>
    <mergeCell ref="W30:W31"/>
    <mergeCell ref="Q28:Q29"/>
    <mergeCell ref="AB26:AB27"/>
    <mergeCell ref="Z26:Z27"/>
    <mergeCell ref="AA26:AA27"/>
    <mergeCell ref="AB24:AB25"/>
    <mergeCell ref="Z24:Z25"/>
    <mergeCell ref="X26:X27"/>
    <mergeCell ref="Y26:Y27"/>
    <mergeCell ref="Y24:Y25"/>
    <mergeCell ref="T26:T27"/>
    <mergeCell ref="U26:U27"/>
    <mergeCell ref="V26:V27"/>
    <mergeCell ref="W26:W27"/>
    <mergeCell ref="U24:U25"/>
    <mergeCell ref="AA24:AA25"/>
    <mergeCell ref="X24:X25"/>
    <mergeCell ref="V24:V25"/>
    <mergeCell ref="W24:W25"/>
    <mergeCell ref="E26:E27"/>
    <mergeCell ref="N24:N25"/>
    <mergeCell ref="P24:P25"/>
    <mergeCell ref="Q24:Q25"/>
    <mergeCell ref="T24:T25"/>
    <mergeCell ref="A26:D26"/>
    <mergeCell ref="F26:F27"/>
    <mergeCell ref="G26:G27"/>
    <mergeCell ref="I26:I27"/>
    <mergeCell ref="B27:C27"/>
    <mergeCell ref="M26:M27"/>
    <mergeCell ref="N26:N27"/>
    <mergeCell ref="O26:O27"/>
    <mergeCell ref="B25:C25"/>
    <mergeCell ref="R24:R25"/>
    <mergeCell ref="S24:S25"/>
    <mergeCell ref="A24:D24"/>
    <mergeCell ref="F24:F25"/>
    <mergeCell ref="G24:G25"/>
    <mergeCell ref="I24:I25"/>
    <mergeCell ref="O24:O25"/>
    <mergeCell ref="J24:J25"/>
    <mergeCell ref="K24:K25"/>
    <mergeCell ref="K26:K27"/>
    <mergeCell ref="O22:O23"/>
    <mergeCell ref="P22:P23"/>
    <mergeCell ref="Q22:Q23"/>
    <mergeCell ref="AB22:AB23"/>
    <mergeCell ref="Z22:Z23"/>
    <mergeCell ref="AA22:AA23"/>
    <mergeCell ref="A22:D22"/>
    <mergeCell ref="F22:F23"/>
    <mergeCell ref="G22:G23"/>
    <mergeCell ref="I22:I23"/>
    <mergeCell ref="B23:C23"/>
    <mergeCell ref="V22:V23"/>
    <mergeCell ref="W22:W23"/>
    <mergeCell ref="X22:X23"/>
    <mergeCell ref="L22:L23"/>
    <mergeCell ref="M22:M23"/>
    <mergeCell ref="N22:N23"/>
    <mergeCell ref="T22:T23"/>
    <mergeCell ref="R22:R23"/>
    <mergeCell ref="S22:S23"/>
    <mergeCell ref="J22:J23"/>
    <mergeCell ref="Y22:Y23"/>
    <mergeCell ref="U22:U23"/>
    <mergeCell ref="A18:D18"/>
    <mergeCell ref="F18:F19"/>
    <mergeCell ref="G18:G19"/>
    <mergeCell ref="I18:I19"/>
    <mergeCell ref="B19:C19"/>
    <mergeCell ref="R18:R19"/>
    <mergeCell ref="S18:S19"/>
    <mergeCell ref="J18:J19"/>
    <mergeCell ref="AA20:AA21"/>
    <mergeCell ref="X18:X19"/>
    <mergeCell ref="Y18:Y19"/>
    <mergeCell ref="N18:N19"/>
    <mergeCell ref="T18:T19"/>
    <mergeCell ref="U18:U19"/>
    <mergeCell ref="V18:V19"/>
    <mergeCell ref="W18:W19"/>
    <mergeCell ref="V20:V21"/>
    <mergeCell ref="W20:W21"/>
    <mergeCell ref="A20:D20"/>
    <mergeCell ref="F20:F21"/>
    <mergeCell ref="G20:G21"/>
    <mergeCell ref="I20:I21"/>
    <mergeCell ref="J20:J21"/>
    <mergeCell ref="K20:K21"/>
    <mergeCell ref="B21:C21"/>
    <mergeCell ref="R20:R21"/>
    <mergeCell ref="S20:S21"/>
    <mergeCell ref="X20:X21"/>
    <mergeCell ref="Y20:Y21"/>
    <mergeCell ref="L20:L21"/>
    <mergeCell ref="M20:M21"/>
    <mergeCell ref="AB20:AB21"/>
    <mergeCell ref="Z20:Z21"/>
    <mergeCell ref="T20:T21"/>
    <mergeCell ref="U20:U21"/>
    <mergeCell ref="N20:N21"/>
    <mergeCell ref="O20:O21"/>
    <mergeCell ref="P20:P21"/>
    <mergeCell ref="Q20:Q21"/>
    <mergeCell ref="O18:O19"/>
    <mergeCell ref="P18:P19"/>
    <mergeCell ref="Q18:Q19"/>
    <mergeCell ref="L18:L19"/>
    <mergeCell ref="M18:M19"/>
    <mergeCell ref="P16:P17"/>
    <mergeCell ref="AB18:AB19"/>
    <mergeCell ref="Z18:Z19"/>
    <mergeCell ref="AA18:AA19"/>
    <mergeCell ref="AB16:AB17"/>
    <mergeCell ref="Z16:Z17"/>
    <mergeCell ref="AB14:AB15"/>
    <mergeCell ref="Z14:Z15"/>
    <mergeCell ref="Y14:Y15"/>
    <mergeCell ref="B17:C17"/>
    <mergeCell ref="R16:R17"/>
    <mergeCell ref="S16:S17"/>
    <mergeCell ref="X16:X17"/>
    <mergeCell ref="L16:L17"/>
    <mergeCell ref="M16:M17"/>
    <mergeCell ref="A16:D16"/>
    <mergeCell ref="F16:F17"/>
    <mergeCell ref="G16:G17"/>
    <mergeCell ref="E16:E17"/>
    <mergeCell ref="J16:J17"/>
    <mergeCell ref="K16:K17"/>
    <mergeCell ref="V16:V17"/>
    <mergeCell ref="W16:W17"/>
    <mergeCell ref="N16:N17"/>
    <mergeCell ref="O16:O17"/>
    <mergeCell ref="Q16:Q17"/>
    <mergeCell ref="A14:D14"/>
    <mergeCell ref="F14:F15"/>
    <mergeCell ref="U16:U17"/>
    <mergeCell ref="B15:C15"/>
    <mergeCell ref="E14:E15"/>
    <mergeCell ref="J14:J15"/>
    <mergeCell ref="AA14:AA15"/>
    <mergeCell ref="Y16:Y17"/>
    <mergeCell ref="AA16:AA17"/>
    <mergeCell ref="X14:X15"/>
    <mergeCell ref="K14:K15"/>
    <mergeCell ref="O14:O15"/>
    <mergeCell ref="P14:P15"/>
    <mergeCell ref="L14:L15"/>
    <mergeCell ref="M14:M15"/>
    <mergeCell ref="N14:N15"/>
    <mergeCell ref="T14:T15"/>
    <mergeCell ref="U14:U15"/>
    <mergeCell ref="Q14:Q15"/>
    <mergeCell ref="R14:R15"/>
    <mergeCell ref="S14:S15"/>
    <mergeCell ref="I16:I17"/>
    <mergeCell ref="T16:T17"/>
    <mergeCell ref="H16:H17"/>
    <mergeCell ref="V14:V15"/>
    <mergeCell ref="W14:W15"/>
    <mergeCell ref="P10:P11"/>
    <mergeCell ref="O12:O13"/>
    <mergeCell ref="P12:P13"/>
    <mergeCell ref="Q12:Q13"/>
    <mergeCell ref="J10:J11"/>
    <mergeCell ref="K10:K11"/>
    <mergeCell ref="L12:L13"/>
    <mergeCell ref="M12:M13"/>
    <mergeCell ref="G14:G15"/>
    <mergeCell ref="I14:I15"/>
    <mergeCell ref="R10:R11"/>
    <mergeCell ref="S10:S11"/>
    <mergeCell ref="T10:T11"/>
    <mergeCell ref="S12:S13"/>
    <mergeCell ref="AB12:AB13"/>
    <mergeCell ref="Z12:Z13"/>
    <mergeCell ref="AA12:AA13"/>
    <mergeCell ref="V12:V13"/>
    <mergeCell ref="U12:U13"/>
    <mergeCell ref="Z10:Z11"/>
    <mergeCell ref="AA10:AA11"/>
    <mergeCell ref="T12:T13"/>
    <mergeCell ref="Y12:Y13"/>
    <mergeCell ref="U10:U11"/>
    <mergeCell ref="X10:X11"/>
    <mergeCell ref="Y10:Y11"/>
    <mergeCell ref="V10:V11"/>
    <mergeCell ref="W10:W11"/>
    <mergeCell ref="AB3:AB5"/>
    <mergeCell ref="AA6:AA7"/>
    <mergeCell ref="AB6:AB7"/>
    <mergeCell ref="Y6:Y7"/>
    <mergeCell ref="AD4:AD5"/>
    <mergeCell ref="B11:C11"/>
    <mergeCell ref="A10:D10"/>
    <mergeCell ref="F10:F11"/>
    <mergeCell ref="X12:X13"/>
    <mergeCell ref="W12:W13"/>
    <mergeCell ref="N12:N13"/>
    <mergeCell ref="A12:D12"/>
    <mergeCell ref="G12:G13"/>
    <mergeCell ref="I12:I13"/>
    <mergeCell ref="E12:E13"/>
    <mergeCell ref="J12:J13"/>
    <mergeCell ref="K12:K13"/>
    <mergeCell ref="B13:C13"/>
    <mergeCell ref="F12:F13"/>
    <mergeCell ref="Q10:Q11"/>
    <mergeCell ref="L10:L11"/>
    <mergeCell ref="M10:M11"/>
    <mergeCell ref="N10:N11"/>
    <mergeCell ref="O10:O11"/>
    <mergeCell ref="E10:E11"/>
    <mergeCell ref="G10:G11"/>
    <mergeCell ref="E8:E9"/>
    <mergeCell ref="A6:D6"/>
    <mergeCell ref="F6:F7"/>
    <mergeCell ref="G6:G7"/>
    <mergeCell ref="I6:I7"/>
    <mergeCell ref="AJ9:AJ11"/>
    <mergeCell ref="W3:W5"/>
    <mergeCell ref="X3:X5"/>
    <mergeCell ref="AF9:AF11"/>
    <mergeCell ref="AG9:AG11"/>
    <mergeCell ref="AH9:AH11"/>
    <mergeCell ref="AD9:AD11"/>
    <mergeCell ref="AD8:AE8"/>
    <mergeCell ref="AE9:AE11"/>
    <mergeCell ref="AA8:AA9"/>
    <mergeCell ref="Y8:Y9"/>
    <mergeCell ref="Z8:Z9"/>
    <mergeCell ref="AB10:AB11"/>
    <mergeCell ref="X8:X9"/>
    <mergeCell ref="W8:W9"/>
    <mergeCell ref="AB8:AB9"/>
    <mergeCell ref="AE4:AE5"/>
    <mergeCell ref="M8:M9"/>
    <mergeCell ref="O8:O9"/>
    <mergeCell ref="Q8:Q9"/>
    <mergeCell ref="A8:D8"/>
    <mergeCell ref="F8:F9"/>
    <mergeCell ref="J8:J9"/>
    <mergeCell ref="K8:K9"/>
    <mergeCell ref="B9:C9"/>
    <mergeCell ref="B7:C7"/>
    <mergeCell ref="O6:O7"/>
    <mergeCell ref="P6:P7"/>
    <mergeCell ref="J6:J7"/>
    <mergeCell ref="N6:N7"/>
    <mergeCell ref="G8:G9"/>
    <mergeCell ref="AK9:AK11"/>
    <mergeCell ref="Z6:Z7"/>
    <mergeCell ref="A1:AB1"/>
    <mergeCell ref="A2:F2"/>
    <mergeCell ref="A3:D5"/>
    <mergeCell ref="F3:F5"/>
    <mergeCell ref="G3:G5"/>
    <mergeCell ref="K3:K4"/>
    <mergeCell ref="L3:L4"/>
    <mergeCell ref="V3:V5"/>
    <mergeCell ref="S3:S4"/>
    <mergeCell ref="T3:T5"/>
    <mergeCell ref="O3:O4"/>
    <mergeCell ref="P3:R4"/>
    <mergeCell ref="M3:M5"/>
    <mergeCell ref="P5:R5"/>
    <mergeCell ref="N3:N5"/>
    <mergeCell ref="AI9:AI11"/>
    <mergeCell ref="AD3:AK3"/>
    <mergeCell ref="V6:V7"/>
    <mergeCell ref="W6:W7"/>
    <mergeCell ref="X6:X7"/>
    <mergeCell ref="AA3:AA5"/>
    <mergeCell ref="I10:I11"/>
    <mergeCell ref="E24:E25"/>
    <mergeCell ref="Y3:Y5"/>
    <mergeCell ref="Z3:Z5"/>
    <mergeCell ref="U6:U7"/>
    <mergeCell ref="T6:T7"/>
    <mergeCell ref="E3:E5"/>
    <mergeCell ref="U3:U5"/>
    <mergeCell ref="P8:P9"/>
    <mergeCell ref="I8:I9"/>
    <mergeCell ref="S6:S7"/>
    <mergeCell ref="K6:K7"/>
    <mergeCell ref="E6:E7"/>
    <mergeCell ref="L6:L7"/>
    <mergeCell ref="M6:M7"/>
    <mergeCell ref="Q6:Q7"/>
    <mergeCell ref="R6:R7"/>
    <mergeCell ref="T8:T9"/>
    <mergeCell ref="U8:U9"/>
    <mergeCell ref="V8:V9"/>
    <mergeCell ref="R12:R13"/>
    <mergeCell ref="N8:N9"/>
    <mergeCell ref="R8:R9"/>
    <mergeCell ref="S8:S9"/>
    <mergeCell ref="L8:L9"/>
    <mergeCell ref="L24:L25"/>
    <mergeCell ref="M24:M25"/>
    <mergeCell ref="K22:K23"/>
    <mergeCell ref="J28:J29"/>
    <mergeCell ref="K28:K29"/>
    <mergeCell ref="J32:J33"/>
    <mergeCell ref="K32:K33"/>
    <mergeCell ref="K18:K19"/>
    <mergeCell ref="B41:C41"/>
    <mergeCell ref="M40:M41"/>
    <mergeCell ref="H28:H29"/>
    <mergeCell ref="H30:H31"/>
    <mergeCell ref="H32:H33"/>
    <mergeCell ref="H34:H35"/>
    <mergeCell ref="H36:H37"/>
    <mergeCell ref="H38:H39"/>
    <mergeCell ref="H18:H19"/>
    <mergeCell ref="H20:H21"/>
    <mergeCell ref="H22:H23"/>
    <mergeCell ref="H24:H25"/>
    <mergeCell ref="H26:H27"/>
    <mergeCell ref="E18:E19"/>
    <mergeCell ref="E20:E21"/>
    <mergeCell ref="E22:E23"/>
    <mergeCell ref="A40:D40"/>
    <mergeCell ref="E40:E41"/>
    <mergeCell ref="F40:F41"/>
    <mergeCell ref="G40:G41"/>
    <mergeCell ref="H40:H41"/>
    <mergeCell ref="I40:I41"/>
    <mergeCell ref="J40:J41"/>
    <mergeCell ref="K40:K41"/>
    <mergeCell ref="L40:L41"/>
    <mergeCell ref="AA40:AA41"/>
    <mergeCell ref="T42:T43"/>
    <mergeCell ref="P42:P43"/>
    <mergeCell ref="AA42:AA43"/>
    <mergeCell ref="AB42:AB43"/>
    <mergeCell ref="U42:U43"/>
    <mergeCell ref="V42:V43"/>
    <mergeCell ref="W42:W43"/>
    <mergeCell ref="Z42:Z43"/>
    <mergeCell ref="AB40:AB41"/>
    <mergeCell ref="U40:U41"/>
    <mergeCell ref="W40:W41"/>
    <mergeCell ref="X40:X41"/>
    <mergeCell ref="V40:V41"/>
    <mergeCell ref="Q40:Q41"/>
    <mergeCell ref="R40:R41"/>
    <mergeCell ref="S40:S41"/>
    <mergeCell ref="T40:T41"/>
    <mergeCell ref="Y40:Y41"/>
    <mergeCell ref="P40:P41"/>
    <mergeCell ref="Z40:Z41"/>
    <mergeCell ref="L44:L45"/>
    <mergeCell ref="J42:J43"/>
    <mergeCell ref="Q44:Q45"/>
    <mergeCell ref="X42:X43"/>
    <mergeCell ref="Y42:Y43"/>
    <mergeCell ref="Q42:Q43"/>
    <mergeCell ref="R42:R43"/>
    <mergeCell ref="S42:S43"/>
    <mergeCell ref="N40:N41"/>
    <mergeCell ref="O40:O41"/>
    <mergeCell ref="B45:C45"/>
    <mergeCell ref="M44:M45"/>
    <mergeCell ref="N44:N45"/>
    <mergeCell ref="O44:O45"/>
    <mergeCell ref="P44:P45"/>
    <mergeCell ref="A44:D44"/>
    <mergeCell ref="E44:E45"/>
    <mergeCell ref="F44:F45"/>
    <mergeCell ref="A42:D42"/>
    <mergeCell ref="E42:E43"/>
    <mergeCell ref="F42:F43"/>
    <mergeCell ref="K42:K43"/>
    <mergeCell ref="I44:I45"/>
    <mergeCell ref="J44:J45"/>
    <mergeCell ref="K44:K45"/>
    <mergeCell ref="B43:C43"/>
    <mergeCell ref="G42:G43"/>
    <mergeCell ref="I42:I43"/>
    <mergeCell ref="L42:L43"/>
    <mergeCell ref="M42:M43"/>
    <mergeCell ref="N42:N43"/>
    <mergeCell ref="O42:O43"/>
    <mergeCell ref="G44:G45"/>
    <mergeCell ref="H42:H43"/>
    <mergeCell ref="AB44:AB45"/>
    <mergeCell ref="U44:U45"/>
    <mergeCell ref="W44:W45"/>
    <mergeCell ref="X44:X45"/>
    <mergeCell ref="V44:V45"/>
    <mergeCell ref="Y44:Y45"/>
    <mergeCell ref="Z44:Z45"/>
    <mergeCell ref="AA44:AA45"/>
    <mergeCell ref="R44:R45"/>
    <mergeCell ref="S44:S45"/>
    <mergeCell ref="T44:T45"/>
    <mergeCell ref="AB46:AB47"/>
    <mergeCell ref="U46:U47"/>
    <mergeCell ref="V46:V47"/>
    <mergeCell ref="W46:W47"/>
    <mergeCell ref="Z46:Z47"/>
    <mergeCell ref="X46:X47"/>
    <mergeCell ref="Y46:Y47"/>
    <mergeCell ref="L48:L49"/>
    <mergeCell ref="J46:J47"/>
    <mergeCell ref="Q48:Q49"/>
    <mergeCell ref="Q46:Q47"/>
    <mergeCell ref="R46:R47"/>
    <mergeCell ref="S46:S47"/>
    <mergeCell ref="T46:T47"/>
    <mergeCell ref="AA46:AA47"/>
    <mergeCell ref="AB48:AB49"/>
    <mergeCell ref="U48:U49"/>
    <mergeCell ref="W48:W49"/>
    <mergeCell ref="X48:X49"/>
    <mergeCell ref="V48:V49"/>
    <mergeCell ref="Y48:Y49"/>
    <mergeCell ref="Z48:Z49"/>
    <mergeCell ref="AA48:AA49"/>
    <mergeCell ref="R48:R49"/>
    <mergeCell ref="B49:C49"/>
    <mergeCell ref="M48:M49"/>
    <mergeCell ref="N48:N49"/>
    <mergeCell ref="O48:O49"/>
    <mergeCell ref="P48:P49"/>
    <mergeCell ref="A48:D48"/>
    <mergeCell ref="E48:E49"/>
    <mergeCell ref="F48:F49"/>
    <mergeCell ref="A46:D46"/>
    <mergeCell ref="E46:E47"/>
    <mergeCell ref="F46:F47"/>
    <mergeCell ref="K46:K47"/>
    <mergeCell ref="I48:I49"/>
    <mergeCell ref="J48:J49"/>
    <mergeCell ref="K48:K49"/>
    <mergeCell ref="B47:C47"/>
    <mergeCell ref="G46:G47"/>
    <mergeCell ref="I46:I47"/>
    <mergeCell ref="L46:L47"/>
    <mergeCell ref="M46:M47"/>
    <mergeCell ref="N46:N47"/>
    <mergeCell ref="O46:O47"/>
    <mergeCell ref="P46:P47"/>
    <mergeCell ref="G48:G49"/>
    <mergeCell ref="S48:S49"/>
    <mergeCell ref="T48:T49"/>
    <mergeCell ref="AB50:AB51"/>
    <mergeCell ref="U50:U51"/>
    <mergeCell ref="V50:V51"/>
    <mergeCell ref="W50:W51"/>
    <mergeCell ref="Z50:Z51"/>
    <mergeCell ref="X50:X51"/>
    <mergeCell ref="Y50:Y51"/>
    <mergeCell ref="J50:J51"/>
    <mergeCell ref="Q52:Q53"/>
    <mergeCell ref="Q50:Q51"/>
    <mergeCell ref="R50:R51"/>
    <mergeCell ref="S50:S51"/>
    <mergeCell ref="T50:T51"/>
    <mergeCell ref="AA50:AA51"/>
    <mergeCell ref="B53:C53"/>
    <mergeCell ref="M52:M53"/>
    <mergeCell ref="N52:N53"/>
    <mergeCell ref="O52:O53"/>
    <mergeCell ref="P52:P53"/>
    <mergeCell ref="A52:D52"/>
    <mergeCell ref="E52:E53"/>
    <mergeCell ref="F52:F53"/>
    <mergeCell ref="A50:D50"/>
    <mergeCell ref="E50:E51"/>
    <mergeCell ref="F50:F51"/>
    <mergeCell ref="K50:K51"/>
    <mergeCell ref="I52:I53"/>
    <mergeCell ref="J52:J53"/>
    <mergeCell ref="K52:K53"/>
    <mergeCell ref="B51:C51"/>
    <mergeCell ref="G50:G51"/>
    <mergeCell ref="I50:I51"/>
    <mergeCell ref="L50:L51"/>
    <mergeCell ref="M50:M51"/>
    <mergeCell ref="N50:N51"/>
    <mergeCell ref="O50:O51"/>
    <mergeCell ref="P50:P51"/>
    <mergeCell ref="G52:G53"/>
    <mergeCell ref="G56:G57"/>
    <mergeCell ref="AB54:AB55"/>
    <mergeCell ref="U54:U55"/>
    <mergeCell ref="V54:V55"/>
    <mergeCell ref="W54:W55"/>
    <mergeCell ref="Z54:Z55"/>
    <mergeCell ref="X54:X55"/>
    <mergeCell ref="Y54:Y55"/>
    <mergeCell ref="AB52:AB53"/>
    <mergeCell ref="U52:U53"/>
    <mergeCell ref="W52:W53"/>
    <mergeCell ref="X52:X53"/>
    <mergeCell ref="V52:V53"/>
    <mergeCell ref="Y52:Y53"/>
    <mergeCell ref="Z52:Z53"/>
    <mergeCell ref="AA52:AA53"/>
    <mergeCell ref="R52:R53"/>
    <mergeCell ref="S52:S53"/>
    <mergeCell ref="T52:T53"/>
    <mergeCell ref="L52:L53"/>
    <mergeCell ref="AA54:AA55"/>
    <mergeCell ref="R56:R57"/>
    <mergeCell ref="S56:S57"/>
    <mergeCell ref="T56:T57"/>
    <mergeCell ref="B57:C57"/>
    <mergeCell ref="M56:M57"/>
    <mergeCell ref="N56:N57"/>
    <mergeCell ref="O56:O57"/>
    <mergeCell ref="P56:P57"/>
    <mergeCell ref="A56:D56"/>
    <mergeCell ref="E56:E57"/>
    <mergeCell ref="F56:F57"/>
    <mergeCell ref="A54:D54"/>
    <mergeCell ref="E54:E55"/>
    <mergeCell ref="F54:F55"/>
    <mergeCell ref="K54:K55"/>
    <mergeCell ref="I56:I57"/>
    <mergeCell ref="J56:J57"/>
    <mergeCell ref="K56:K57"/>
    <mergeCell ref="B55:C55"/>
    <mergeCell ref="G54:G55"/>
    <mergeCell ref="I54:I55"/>
    <mergeCell ref="L54:L55"/>
    <mergeCell ref="M54:M55"/>
    <mergeCell ref="N54:N55"/>
    <mergeCell ref="O54:O55"/>
    <mergeCell ref="P54:P55"/>
    <mergeCell ref="L56:L57"/>
    <mergeCell ref="J54:J55"/>
    <mergeCell ref="Q56:Q57"/>
    <mergeCell ref="Q54:Q55"/>
    <mergeCell ref="R54:R55"/>
    <mergeCell ref="S54:S55"/>
    <mergeCell ref="T54:T55"/>
    <mergeCell ref="AA58:AA59"/>
    <mergeCell ref="AB58:AB59"/>
    <mergeCell ref="U58:U59"/>
    <mergeCell ref="V58:V59"/>
    <mergeCell ref="W58:W59"/>
    <mergeCell ref="Z58:Z59"/>
    <mergeCell ref="X58:X59"/>
    <mergeCell ref="Y58:Y59"/>
    <mergeCell ref="AB56:AB57"/>
    <mergeCell ref="U56:U57"/>
    <mergeCell ref="W56:W57"/>
    <mergeCell ref="X56:X57"/>
    <mergeCell ref="V56:V57"/>
    <mergeCell ref="Y56:Y57"/>
    <mergeCell ref="Z56:Z57"/>
    <mergeCell ref="AA56:AA57"/>
    <mergeCell ref="Q58:Q59"/>
    <mergeCell ref="R58:R59"/>
    <mergeCell ref="S58:S59"/>
    <mergeCell ref="L58:L59"/>
    <mergeCell ref="M58:M59"/>
    <mergeCell ref="N58:N59"/>
    <mergeCell ref="O58:O59"/>
    <mergeCell ref="T58:T59"/>
    <mergeCell ref="P58:P59"/>
    <mergeCell ref="B59:C59"/>
    <mergeCell ref="G58:G59"/>
    <mergeCell ref="I58:I59"/>
    <mergeCell ref="J58:J59"/>
    <mergeCell ref="A58:D58"/>
    <mergeCell ref="E58:E59"/>
    <mergeCell ref="F58:F59"/>
    <mergeCell ref="K58:K59"/>
    <mergeCell ref="I60:I61"/>
    <mergeCell ref="J60:J61"/>
    <mergeCell ref="K60:K61"/>
    <mergeCell ref="Q60:Q61"/>
    <mergeCell ref="Q62:Q63"/>
    <mergeCell ref="P60:P61"/>
    <mergeCell ref="A60:D60"/>
    <mergeCell ref="E60:E61"/>
    <mergeCell ref="F60:F61"/>
    <mergeCell ref="G60:G61"/>
    <mergeCell ref="L60:L61"/>
    <mergeCell ref="B61:C61"/>
    <mergeCell ref="M60:M61"/>
    <mergeCell ref="N60:N61"/>
    <mergeCell ref="O60:O61"/>
    <mergeCell ref="B63:C63"/>
    <mergeCell ref="G62:G63"/>
    <mergeCell ref="I62:I63"/>
    <mergeCell ref="L62:L63"/>
    <mergeCell ref="A62:D62"/>
    <mergeCell ref="E62:E63"/>
    <mergeCell ref="F62:F63"/>
    <mergeCell ref="T60:T61"/>
    <mergeCell ref="Y60:Y61"/>
    <mergeCell ref="Z60:Z61"/>
    <mergeCell ref="AA60:AA61"/>
    <mergeCell ref="AB60:AB61"/>
    <mergeCell ref="U60:U61"/>
    <mergeCell ref="AA62:AA63"/>
    <mergeCell ref="U62:U63"/>
    <mergeCell ref="V62:V63"/>
    <mergeCell ref="W62:W63"/>
    <mergeCell ref="V60:V61"/>
    <mergeCell ref="W60:W61"/>
    <mergeCell ref="X60:X61"/>
    <mergeCell ref="Z62:Z63"/>
    <mergeCell ref="X62:X63"/>
    <mergeCell ref="T62:T63"/>
    <mergeCell ref="Y62:Y63"/>
    <mergeCell ref="E64:E65"/>
    <mergeCell ref="F64:F65"/>
    <mergeCell ref="G64:G65"/>
    <mergeCell ref="J62:J63"/>
    <mergeCell ref="P62:P63"/>
    <mergeCell ref="W64:W65"/>
    <mergeCell ref="X64:X65"/>
    <mergeCell ref="Q64:Q65"/>
    <mergeCell ref="P64:P65"/>
    <mergeCell ref="M62:M63"/>
    <mergeCell ref="N62:N63"/>
    <mergeCell ref="O62:O63"/>
    <mergeCell ref="K62:K63"/>
    <mergeCell ref="R62:R63"/>
    <mergeCell ref="S62:S63"/>
    <mergeCell ref="A64:D64"/>
    <mergeCell ref="AB66:AB67"/>
    <mergeCell ref="R64:R65"/>
    <mergeCell ref="S64:S65"/>
    <mergeCell ref="T64:T65"/>
    <mergeCell ref="Y64:Y65"/>
    <mergeCell ref="Z64:Z65"/>
    <mergeCell ref="AA64:AA65"/>
    <mergeCell ref="B65:C65"/>
    <mergeCell ref="I64:I65"/>
    <mergeCell ref="J64:J65"/>
    <mergeCell ref="K64:K65"/>
    <mergeCell ref="Z66:Z67"/>
    <mergeCell ref="S66:S67"/>
    <mergeCell ref="T66:T67"/>
    <mergeCell ref="P66:P67"/>
    <mergeCell ref="AB64:AB65"/>
    <mergeCell ref="U64:U65"/>
    <mergeCell ref="V64:V65"/>
    <mergeCell ref="AA66:AA67"/>
    <mergeCell ref="U66:U67"/>
    <mergeCell ref="V66:V67"/>
    <mergeCell ref="W66:W67"/>
    <mergeCell ref="X66:X67"/>
    <mergeCell ref="A66:D66"/>
    <mergeCell ref="E66:E67"/>
    <mergeCell ref="F66:F67"/>
    <mergeCell ref="B67:C67"/>
    <mergeCell ref="T68:T69"/>
    <mergeCell ref="G66:G67"/>
    <mergeCell ref="I66:I67"/>
    <mergeCell ref="J66:J67"/>
    <mergeCell ref="Q66:Q67"/>
    <mergeCell ref="R68:R69"/>
    <mergeCell ref="S68:S69"/>
    <mergeCell ref="H66:H67"/>
    <mergeCell ref="K66:K67"/>
    <mergeCell ref="L66:L67"/>
    <mergeCell ref="M66:M67"/>
    <mergeCell ref="N66:N67"/>
    <mergeCell ref="R66:R67"/>
    <mergeCell ref="O66:O67"/>
    <mergeCell ref="A68:D68"/>
    <mergeCell ref="E68:E69"/>
    <mergeCell ref="F68:F69"/>
    <mergeCell ref="G68:G69"/>
    <mergeCell ref="I68:I69"/>
    <mergeCell ref="J68:J69"/>
    <mergeCell ref="K68:K69"/>
    <mergeCell ref="L68:L69"/>
    <mergeCell ref="Y68:Y69"/>
    <mergeCell ref="Q68:Q69"/>
    <mergeCell ref="M68:M69"/>
    <mergeCell ref="N68:N69"/>
    <mergeCell ref="O68:O69"/>
    <mergeCell ref="P68:P69"/>
    <mergeCell ref="B69:C69"/>
    <mergeCell ref="U68:U69"/>
    <mergeCell ref="V68:V69"/>
    <mergeCell ref="W68:W69"/>
    <mergeCell ref="X68:X69"/>
    <mergeCell ref="H68:H69"/>
    <mergeCell ref="T74:T75"/>
    <mergeCell ref="U72:U73"/>
    <mergeCell ref="T72:T73"/>
    <mergeCell ref="S72:S73"/>
    <mergeCell ref="X72:X73"/>
    <mergeCell ref="Y72:Y73"/>
    <mergeCell ref="P70:P71"/>
    <mergeCell ref="S70:S71"/>
    <mergeCell ref="U70:U71"/>
    <mergeCell ref="Q70:Q71"/>
    <mergeCell ref="R70:R71"/>
    <mergeCell ref="Q72:Q73"/>
    <mergeCell ref="R72:R73"/>
    <mergeCell ref="P72:P73"/>
    <mergeCell ref="Q74:Q75"/>
    <mergeCell ref="R74:R75"/>
    <mergeCell ref="S74:S75"/>
    <mergeCell ref="T70:T71"/>
    <mergeCell ref="U74:U75"/>
    <mergeCell ref="A72:D72"/>
    <mergeCell ref="E72:E73"/>
    <mergeCell ref="F72:F73"/>
    <mergeCell ref="G72:G73"/>
    <mergeCell ref="B73:C73"/>
    <mergeCell ref="M72:M73"/>
    <mergeCell ref="N72:N73"/>
    <mergeCell ref="O72:O73"/>
    <mergeCell ref="A70:D70"/>
    <mergeCell ref="E70:E71"/>
    <mergeCell ref="F70:F71"/>
    <mergeCell ref="G70:G71"/>
    <mergeCell ref="B71:C71"/>
    <mergeCell ref="H70:H71"/>
    <mergeCell ref="H72:H73"/>
    <mergeCell ref="L70:L71"/>
    <mergeCell ref="I72:I73"/>
    <mergeCell ref="J72:J73"/>
    <mergeCell ref="K72:K73"/>
    <mergeCell ref="L72:L73"/>
    <mergeCell ref="I70:I71"/>
    <mergeCell ref="J70:J71"/>
    <mergeCell ref="K70:K71"/>
    <mergeCell ref="N70:N71"/>
    <mergeCell ref="N74:N75"/>
    <mergeCell ref="O74:O75"/>
    <mergeCell ref="P74:P75"/>
    <mergeCell ref="K74:K75"/>
    <mergeCell ref="L74:L75"/>
    <mergeCell ref="A74:D74"/>
    <mergeCell ref="E74:E75"/>
    <mergeCell ref="F74:F75"/>
    <mergeCell ref="G74:G75"/>
    <mergeCell ref="M74:M75"/>
    <mergeCell ref="I74:I75"/>
    <mergeCell ref="J74:J75"/>
    <mergeCell ref="B75:C75"/>
    <mergeCell ref="H74:H75"/>
    <mergeCell ref="AB74:AB75"/>
    <mergeCell ref="V74:V75"/>
    <mergeCell ref="AA70:AA71"/>
    <mergeCell ref="Z74:Z75"/>
    <mergeCell ref="AA74:AA75"/>
    <mergeCell ref="V70:V71"/>
    <mergeCell ref="W70:W71"/>
    <mergeCell ref="X70:X71"/>
    <mergeCell ref="Y70:Y71"/>
    <mergeCell ref="Z70:Z71"/>
    <mergeCell ref="W72:W73"/>
    <mergeCell ref="X74:X75"/>
    <mergeCell ref="W74:W75"/>
    <mergeCell ref="V72:V73"/>
    <mergeCell ref="Y74:Y75"/>
    <mergeCell ref="H3:J4"/>
    <mergeCell ref="H6:H7"/>
    <mergeCell ref="H8:H9"/>
    <mergeCell ref="H10:H11"/>
    <mergeCell ref="H12:H13"/>
    <mergeCell ref="H14:H15"/>
    <mergeCell ref="J26:J27"/>
    <mergeCell ref="AB70:AB71"/>
    <mergeCell ref="Z72:Z73"/>
    <mergeCell ref="AA72:AA73"/>
    <mergeCell ref="AB72:AB73"/>
    <mergeCell ref="O70:O71"/>
    <mergeCell ref="M70:M71"/>
    <mergeCell ref="AB68:AB69"/>
    <mergeCell ref="Z68:Z69"/>
    <mergeCell ref="AA68:AA69"/>
    <mergeCell ref="Y66:Y67"/>
    <mergeCell ref="N64:N65"/>
    <mergeCell ref="M64:M65"/>
    <mergeCell ref="L64:L65"/>
    <mergeCell ref="O64:O65"/>
    <mergeCell ref="AB62:AB63"/>
    <mergeCell ref="R60:R61"/>
    <mergeCell ref="S60:S61"/>
    <mergeCell ref="H54:H55"/>
    <mergeCell ref="H56:H57"/>
    <mergeCell ref="H58:H59"/>
    <mergeCell ref="H60:H61"/>
    <mergeCell ref="H62:H63"/>
    <mergeCell ref="H64:H65"/>
    <mergeCell ref="H44:H45"/>
    <mergeCell ref="H46:H47"/>
    <mergeCell ref="H48:H49"/>
    <mergeCell ref="H50:H51"/>
    <mergeCell ref="H52:H53"/>
  </mergeCells>
  <phoneticPr fontId="2"/>
  <dataValidations count="1">
    <dataValidation type="list" allowBlank="1" showInputMessage="1" showErrorMessage="1" sqref="H6:H7">
      <formula1>$U$78:$U$80</formula1>
    </dataValidation>
  </dataValidations>
  <printOptions horizontalCentered="1"/>
  <pageMargins left="0.59055118110236227" right="0.39370078740157483" top="0.74803149606299213" bottom="0.74803149606299213" header="0.31496062992125984" footer="0.31496062992125984"/>
  <pageSetup paperSize="9" scale="54" orientation="landscape" r:id="rId1"/>
  <headerFooter>
    <oddFooter>&amp;C&amp;P/&amp;N&amp;R名取市ＨＰ</oddFooter>
  </headerFooter>
  <ignoredErrors>
    <ignoredError sqref="F6" evalError="1" unlocked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3"/>
  </sheetPr>
  <dimension ref="A1:DE156"/>
  <sheetViews>
    <sheetView workbookViewId="0">
      <selection activeCell="AU5" sqref="AU5:AZ5"/>
    </sheetView>
  </sheetViews>
  <sheetFormatPr defaultRowHeight="14.25"/>
  <cols>
    <col min="1" max="2" width="3.625" style="2" customWidth="1"/>
    <col min="3" max="18" width="2.5" style="2" customWidth="1"/>
    <col min="19" max="24" width="2.5" style="2" hidden="1" customWidth="1"/>
    <col min="25" max="57" width="2.5" style="2" customWidth="1"/>
    <col min="58" max="58" width="0" style="47" hidden="1" customWidth="1"/>
    <col min="59" max="59" width="0" style="48" hidden="1" customWidth="1"/>
    <col min="60" max="60" width="9" style="40" hidden="1" customWidth="1"/>
    <col min="61" max="103" width="2.5" style="2" customWidth="1"/>
    <col min="104" max="16384" width="9" style="2"/>
  </cols>
  <sheetData>
    <row r="1" spans="1:60" ht="24" customHeight="1">
      <c r="A1" s="59"/>
      <c r="B1" s="416" t="s">
        <v>1021</v>
      </c>
      <c r="C1" s="416"/>
      <c r="D1" s="416"/>
      <c r="E1" s="798">
        <v>6</v>
      </c>
      <c r="F1" s="798"/>
      <c r="G1" s="798"/>
      <c r="H1" s="791" t="s">
        <v>649</v>
      </c>
      <c r="I1" s="791"/>
      <c r="J1" s="791"/>
      <c r="K1" s="791"/>
      <c r="L1" s="791"/>
      <c r="M1" s="791"/>
      <c r="N1" s="791"/>
      <c r="O1" s="791"/>
      <c r="P1" s="791"/>
      <c r="Q1" s="791"/>
      <c r="R1" s="791"/>
      <c r="S1" s="791"/>
      <c r="T1" s="791"/>
      <c r="U1" s="791"/>
      <c r="V1" s="791"/>
      <c r="W1" s="791"/>
      <c r="X1" s="791"/>
      <c r="Y1" s="791"/>
      <c r="Z1" s="791"/>
      <c r="AA1" s="791"/>
      <c r="AB1" s="791"/>
      <c r="AC1" s="791"/>
      <c r="AD1" s="791"/>
      <c r="AE1" s="791"/>
      <c r="AF1" s="791"/>
      <c r="AG1" s="791"/>
      <c r="AH1" s="791"/>
      <c r="AI1" s="791"/>
      <c r="AJ1" s="791"/>
      <c r="AK1" s="791"/>
      <c r="AL1" s="791"/>
      <c r="AM1" s="791"/>
      <c r="AN1" s="791"/>
      <c r="AO1" s="791"/>
      <c r="AP1" s="791"/>
      <c r="AQ1" s="791"/>
      <c r="AR1" s="791"/>
      <c r="AS1" s="791"/>
      <c r="AT1" s="791"/>
      <c r="AU1" s="791"/>
      <c r="AV1" s="791"/>
      <c r="AW1" s="791"/>
      <c r="AX1" s="791"/>
      <c r="AY1" s="791"/>
      <c r="AZ1" s="791"/>
      <c r="BA1" s="83"/>
      <c r="BB1" s="83"/>
      <c r="BC1" s="83"/>
      <c r="BD1" s="83"/>
      <c r="BF1" s="2"/>
      <c r="BG1" s="2"/>
    </row>
    <row r="2" spans="1:60" ht="24.95" customHeight="1">
      <c r="A2" s="781" t="s">
        <v>65</v>
      </c>
      <c r="B2" s="781" t="s">
        <v>816</v>
      </c>
      <c r="C2" s="768" t="s">
        <v>734</v>
      </c>
      <c r="D2" s="768"/>
      <c r="E2" s="768"/>
      <c r="F2" s="768"/>
      <c r="G2" s="768"/>
      <c r="H2" s="768"/>
      <c r="I2" s="769" t="s">
        <v>54</v>
      </c>
      <c r="J2" s="770"/>
      <c r="K2" s="770"/>
      <c r="L2" s="771"/>
      <c r="M2" s="775" t="s">
        <v>55</v>
      </c>
      <c r="N2" s="776"/>
      <c r="O2" s="776"/>
      <c r="P2" s="776"/>
      <c r="Q2" s="776"/>
      <c r="R2" s="777"/>
      <c r="S2" s="775" t="s">
        <v>870</v>
      </c>
      <c r="T2" s="776"/>
      <c r="U2" s="776"/>
      <c r="V2" s="776"/>
      <c r="W2" s="776"/>
      <c r="X2" s="777"/>
      <c r="Y2" s="785" t="s">
        <v>733</v>
      </c>
      <c r="Z2" s="786"/>
      <c r="AA2" s="787"/>
      <c r="AB2" s="769" t="s">
        <v>784</v>
      </c>
      <c r="AC2" s="770"/>
      <c r="AD2" s="771"/>
      <c r="AE2" s="769" t="s">
        <v>52</v>
      </c>
      <c r="AF2" s="770"/>
      <c r="AG2" s="771"/>
      <c r="AH2" s="800" t="s">
        <v>932</v>
      </c>
      <c r="AI2" s="801"/>
      <c r="AJ2" s="801"/>
      <c r="AK2" s="802"/>
      <c r="AL2" s="800" t="s">
        <v>933</v>
      </c>
      <c r="AM2" s="801"/>
      <c r="AN2" s="801"/>
      <c r="AO2" s="801"/>
      <c r="AP2" s="802"/>
      <c r="AQ2" s="799" t="s">
        <v>821</v>
      </c>
      <c r="AR2" s="799"/>
      <c r="AS2" s="799"/>
      <c r="AT2" s="799"/>
      <c r="AU2" s="806" t="s">
        <v>53</v>
      </c>
      <c r="AV2" s="807"/>
      <c r="AW2" s="807"/>
      <c r="AX2" s="807"/>
      <c r="AY2" s="807"/>
      <c r="AZ2" s="808"/>
      <c r="BF2" s="47" t="s">
        <v>188</v>
      </c>
      <c r="BG2" s="48" t="s">
        <v>792</v>
      </c>
      <c r="BH2" s="40" t="s">
        <v>822</v>
      </c>
    </row>
    <row r="3" spans="1:60" ht="24.95" customHeight="1">
      <c r="A3" s="782"/>
      <c r="B3" s="782"/>
      <c r="C3" s="768"/>
      <c r="D3" s="768"/>
      <c r="E3" s="768"/>
      <c r="F3" s="768"/>
      <c r="G3" s="768"/>
      <c r="H3" s="768"/>
      <c r="I3" s="772"/>
      <c r="J3" s="773"/>
      <c r="K3" s="773"/>
      <c r="L3" s="774"/>
      <c r="M3" s="778"/>
      <c r="N3" s="779"/>
      <c r="O3" s="779"/>
      <c r="P3" s="779"/>
      <c r="Q3" s="779"/>
      <c r="R3" s="780"/>
      <c r="S3" s="778"/>
      <c r="T3" s="779"/>
      <c r="U3" s="779"/>
      <c r="V3" s="779"/>
      <c r="W3" s="779"/>
      <c r="X3" s="780"/>
      <c r="Y3" s="788"/>
      <c r="Z3" s="789"/>
      <c r="AA3" s="790"/>
      <c r="AB3" s="772"/>
      <c r="AC3" s="773"/>
      <c r="AD3" s="774"/>
      <c r="AE3" s="772"/>
      <c r="AF3" s="773"/>
      <c r="AG3" s="774"/>
      <c r="AH3" s="803"/>
      <c r="AI3" s="804"/>
      <c r="AJ3" s="804"/>
      <c r="AK3" s="805"/>
      <c r="AL3" s="803"/>
      <c r="AM3" s="804"/>
      <c r="AN3" s="804"/>
      <c r="AO3" s="804"/>
      <c r="AP3" s="805"/>
      <c r="AQ3" s="799"/>
      <c r="AR3" s="799"/>
      <c r="AS3" s="799"/>
      <c r="AT3" s="799"/>
      <c r="AU3" s="792" t="s">
        <v>934</v>
      </c>
      <c r="AV3" s="793"/>
      <c r="AW3" s="793"/>
      <c r="AX3" s="793"/>
      <c r="AY3" s="793"/>
      <c r="AZ3" s="794"/>
      <c r="BF3" s="47">
        <v>1</v>
      </c>
      <c r="BG3" s="48">
        <v>1</v>
      </c>
      <c r="BH3" s="97">
        <v>1</v>
      </c>
    </row>
    <row r="4" spans="1:60" ht="38.1" customHeight="1">
      <c r="A4" s="782"/>
      <c r="B4" s="782"/>
      <c r="C4" s="767" t="s">
        <v>57</v>
      </c>
      <c r="D4" s="767"/>
      <c r="E4" s="767"/>
      <c r="F4" s="767"/>
      <c r="G4" s="767"/>
      <c r="H4" s="767"/>
      <c r="I4" s="758"/>
      <c r="J4" s="759"/>
      <c r="K4" s="759"/>
      <c r="L4" s="760"/>
      <c r="M4" s="734"/>
      <c r="N4" s="735"/>
      <c r="O4" s="735"/>
      <c r="P4" s="735"/>
      <c r="Q4" s="735"/>
      <c r="R4" s="736"/>
      <c r="S4" s="734">
        <f t="shared" ref="S4:S13" si="0">INT(M4*IF(OR(I4&gt;=20,AND(I4&gt;=19,K4&gt;=4)),1,0.9))</f>
        <v>0</v>
      </c>
      <c r="T4" s="735"/>
      <c r="U4" s="735"/>
      <c r="V4" s="735"/>
      <c r="W4" s="735"/>
      <c r="X4" s="736"/>
      <c r="Y4" s="795"/>
      <c r="Z4" s="796"/>
      <c r="AA4" s="797"/>
      <c r="AB4" s="737" t="str">
        <f>IF(I4&gt;0,IF(OR(I4&gt;=20,AND(I4&gt;=19,K4&gt;=4)),"定額","旧定額")," ")</f>
        <v xml:space="preserve"> </v>
      </c>
      <c r="AC4" s="738"/>
      <c r="AD4" s="739"/>
      <c r="AE4" s="743" t="str">
        <f t="shared" ref="AE4:AE25" si="1">IF(Y4&gt;0,IF(ISNA(VLOOKUP($E$1,$BF$3:$BH$52,3,0))," ",VLOOKUP(Y4,$BF$3:$BH$52,IF($E$1-1&lt;21,IF(AB4="旧定額",2,3),IF(AB4="旧定額",2,3)),))," ")</f>
        <v xml:space="preserve"> </v>
      </c>
      <c r="AF4" s="744"/>
      <c r="AG4" s="745"/>
      <c r="AH4" s="728"/>
      <c r="AI4" s="729"/>
      <c r="AJ4" s="732" t="s">
        <v>871</v>
      </c>
      <c r="AK4" s="733"/>
      <c r="AL4" s="731" t="str">
        <f>IF(Y4&gt;0,TRUNC(S4*AE4*AH4/12)," ")</f>
        <v xml:space="preserve"> </v>
      </c>
      <c r="AM4" s="732"/>
      <c r="AN4" s="732"/>
      <c r="AO4" s="732"/>
      <c r="AP4" s="733"/>
      <c r="AQ4" s="728"/>
      <c r="AR4" s="729"/>
      <c r="AS4" s="729"/>
      <c r="AT4" s="730"/>
      <c r="AU4" s="747" t="str">
        <f t="shared" ref="AU4:AU25" si="2">IF(Y4&gt;0,AL4*AQ4/100,"  ")</f>
        <v xml:space="preserve">  </v>
      </c>
      <c r="AV4" s="748"/>
      <c r="AW4" s="748"/>
      <c r="AX4" s="748"/>
      <c r="AY4" s="748"/>
      <c r="AZ4" s="749"/>
      <c r="BF4" s="47">
        <v>2</v>
      </c>
      <c r="BG4" s="48">
        <v>0.5</v>
      </c>
      <c r="BH4" s="99">
        <v>0.5</v>
      </c>
    </row>
    <row r="5" spans="1:60" ht="38.1" customHeight="1">
      <c r="A5" s="782"/>
      <c r="B5" s="782"/>
      <c r="C5" s="767" t="s">
        <v>58</v>
      </c>
      <c r="D5" s="767"/>
      <c r="E5" s="767"/>
      <c r="F5" s="767"/>
      <c r="G5" s="767"/>
      <c r="H5" s="767"/>
      <c r="I5" s="758"/>
      <c r="J5" s="759"/>
      <c r="K5" s="759"/>
      <c r="L5" s="760"/>
      <c r="M5" s="734"/>
      <c r="N5" s="735"/>
      <c r="O5" s="735"/>
      <c r="P5" s="735"/>
      <c r="Q5" s="735"/>
      <c r="R5" s="736"/>
      <c r="S5" s="734">
        <f t="shared" si="0"/>
        <v>0</v>
      </c>
      <c r="T5" s="735"/>
      <c r="U5" s="735"/>
      <c r="V5" s="735"/>
      <c r="W5" s="735"/>
      <c r="X5" s="736"/>
      <c r="Y5" s="740"/>
      <c r="Z5" s="741"/>
      <c r="AA5" s="742"/>
      <c r="AB5" s="737" t="str">
        <f t="shared" ref="AB5:AB25" si="3">IF(I5&gt;0,IF(OR(I5&gt;=20,AND(I5&gt;=19,K5&gt;=4)),"定額","旧定額")," ")</f>
        <v xml:space="preserve"> </v>
      </c>
      <c r="AC5" s="738"/>
      <c r="AD5" s="739"/>
      <c r="AE5" s="743" t="str">
        <f t="shared" si="1"/>
        <v xml:space="preserve"> </v>
      </c>
      <c r="AF5" s="744"/>
      <c r="AG5" s="745"/>
      <c r="AH5" s="728"/>
      <c r="AI5" s="729"/>
      <c r="AJ5" s="732" t="s">
        <v>872</v>
      </c>
      <c r="AK5" s="733"/>
      <c r="AL5" s="731" t="str">
        <f t="shared" ref="AL5:AL25" si="4">IF(Y5&gt;0,TRUNC(S5*AE5*AH5/12)," ")</f>
        <v xml:space="preserve"> </v>
      </c>
      <c r="AM5" s="732"/>
      <c r="AN5" s="732"/>
      <c r="AO5" s="732"/>
      <c r="AP5" s="733"/>
      <c r="AQ5" s="728"/>
      <c r="AR5" s="729"/>
      <c r="AS5" s="729"/>
      <c r="AT5" s="730"/>
      <c r="AU5" s="747" t="str">
        <f t="shared" si="2"/>
        <v xml:space="preserve">  </v>
      </c>
      <c r="AV5" s="748"/>
      <c r="AW5" s="748"/>
      <c r="AX5" s="748"/>
      <c r="AY5" s="748"/>
      <c r="AZ5" s="749"/>
      <c r="BF5" s="47">
        <v>3</v>
      </c>
      <c r="BG5" s="48">
        <v>0.33300000000000002</v>
      </c>
      <c r="BH5" s="98">
        <v>0.33400000000000002</v>
      </c>
    </row>
    <row r="6" spans="1:60" ht="38.1" customHeight="1">
      <c r="A6" s="782"/>
      <c r="B6" s="782"/>
      <c r="C6" s="767" t="s">
        <v>817</v>
      </c>
      <c r="D6" s="767"/>
      <c r="E6" s="767"/>
      <c r="F6" s="767"/>
      <c r="G6" s="767"/>
      <c r="H6" s="767"/>
      <c r="I6" s="758"/>
      <c r="J6" s="759"/>
      <c r="K6" s="759"/>
      <c r="L6" s="760"/>
      <c r="M6" s="734"/>
      <c r="N6" s="735"/>
      <c r="O6" s="735"/>
      <c r="P6" s="735"/>
      <c r="Q6" s="735"/>
      <c r="R6" s="736"/>
      <c r="S6" s="734">
        <f t="shared" si="0"/>
        <v>0</v>
      </c>
      <c r="T6" s="735"/>
      <c r="U6" s="735"/>
      <c r="V6" s="735"/>
      <c r="W6" s="735"/>
      <c r="X6" s="736"/>
      <c r="Y6" s="740"/>
      <c r="Z6" s="741"/>
      <c r="AA6" s="742"/>
      <c r="AB6" s="737" t="str">
        <f t="shared" si="3"/>
        <v xml:space="preserve"> </v>
      </c>
      <c r="AC6" s="738"/>
      <c r="AD6" s="739"/>
      <c r="AE6" s="743" t="str">
        <f t="shared" si="1"/>
        <v xml:space="preserve"> </v>
      </c>
      <c r="AF6" s="744"/>
      <c r="AG6" s="745"/>
      <c r="AH6" s="728"/>
      <c r="AI6" s="729"/>
      <c r="AJ6" s="732" t="s">
        <v>871</v>
      </c>
      <c r="AK6" s="733"/>
      <c r="AL6" s="731" t="str">
        <f t="shared" si="4"/>
        <v xml:space="preserve"> </v>
      </c>
      <c r="AM6" s="732"/>
      <c r="AN6" s="732"/>
      <c r="AO6" s="732"/>
      <c r="AP6" s="733"/>
      <c r="AQ6" s="728"/>
      <c r="AR6" s="729"/>
      <c r="AS6" s="729"/>
      <c r="AT6" s="730"/>
      <c r="AU6" s="747" t="str">
        <f t="shared" si="2"/>
        <v xml:space="preserve">  </v>
      </c>
      <c r="AV6" s="748"/>
      <c r="AW6" s="748"/>
      <c r="AX6" s="748"/>
      <c r="AY6" s="748"/>
      <c r="AZ6" s="749"/>
      <c r="BF6" s="47">
        <v>4</v>
      </c>
      <c r="BG6" s="48">
        <v>0.25</v>
      </c>
      <c r="BH6" s="98">
        <v>0.25</v>
      </c>
    </row>
    <row r="7" spans="1:60" ht="38.1" customHeight="1">
      <c r="A7" s="782"/>
      <c r="B7" s="782"/>
      <c r="C7" s="784"/>
      <c r="D7" s="784"/>
      <c r="E7" s="784"/>
      <c r="F7" s="784"/>
      <c r="G7" s="784"/>
      <c r="H7" s="784"/>
      <c r="I7" s="758"/>
      <c r="J7" s="759"/>
      <c r="K7" s="759"/>
      <c r="L7" s="760"/>
      <c r="M7" s="734"/>
      <c r="N7" s="735"/>
      <c r="O7" s="735"/>
      <c r="P7" s="735"/>
      <c r="Q7" s="735"/>
      <c r="R7" s="736"/>
      <c r="S7" s="734">
        <f t="shared" si="0"/>
        <v>0</v>
      </c>
      <c r="T7" s="735"/>
      <c r="U7" s="735"/>
      <c r="V7" s="735"/>
      <c r="W7" s="735"/>
      <c r="X7" s="736"/>
      <c r="Y7" s="740"/>
      <c r="Z7" s="741"/>
      <c r="AA7" s="742"/>
      <c r="AB7" s="737" t="str">
        <f t="shared" si="3"/>
        <v xml:space="preserve"> </v>
      </c>
      <c r="AC7" s="738"/>
      <c r="AD7" s="739"/>
      <c r="AE7" s="743" t="str">
        <f t="shared" si="1"/>
        <v xml:space="preserve"> </v>
      </c>
      <c r="AF7" s="744"/>
      <c r="AG7" s="745"/>
      <c r="AH7" s="728"/>
      <c r="AI7" s="729"/>
      <c r="AJ7" s="732" t="s">
        <v>871</v>
      </c>
      <c r="AK7" s="733"/>
      <c r="AL7" s="731" t="str">
        <f t="shared" si="4"/>
        <v xml:space="preserve"> </v>
      </c>
      <c r="AM7" s="732"/>
      <c r="AN7" s="732"/>
      <c r="AO7" s="732"/>
      <c r="AP7" s="733"/>
      <c r="AQ7" s="728"/>
      <c r="AR7" s="729"/>
      <c r="AS7" s="729"/>
      <c r="AT7" s="730"/>
      <c r="AU7" s="747" t="str">
        <f t="shared" si="2"/>
        <v xml:space="preserve">  </v>
      </c>
      <c r="AV7" s="748"/>
      <c r="AW7" s="748"/>
      <c r="AX7" s="748"/>
      <c r="AY7" s="748"/>
      <c r="AZ7" s="749"/>
      <c r="BF7" s="47">
        <v>5</v>
      </c>
      <c r="BG7" s="48">
        <v>0.2</v>
      </c>
      <c r="BH7" s="98">
        <v>0.2</v>
      </c>
    </row>
    <row r="8" spans="1:60" ht="38.1" customHeight="1">
      <c r="A8" s="782"/>
      <c r="B8" s="782"/>
      <c r="C8" s="784"/>
      <c r="D8" s="784"/>
      <c r="E8" s="784"/>
      <c r="F8" s="784"/>
      <c r="G8" s="784"/>
      <c r="H8" s="784"/>
      <c r="I8" s="758"/>
      <c r="J8" s="759"/>
      <c r="K8" s="759"/>
      <c r="L8" s="760"/>
      <c r="M8" s="734"/>
      <c r="N8" s="735"/>
      <c r="O8" s="735"/>
      <c r="P8" s="735"/>
      <c r="Q8" s="735"/>
      <c r="R8" s="736"/>
      <c r="S8" s="734">
        <f t="shared" si="0"/>
        <v>0</v>
      </c>
      <c r="T8" s="735"/>
      <c r="U8" s="735"/>
      <c r="V8" s="735"/>
      <c r="W8" s="735"/>
      <c r="X8" s="736"/>
      <c r="Y8" s="740"/>
      <c r="Z8" s="741"/>
      <c r="AA8" s="742"/>
      <c r="AB8" s="737" t="str">
        <f t="shared" si="3"/>
        <v xml:space="preserve"> </v>
      </c>
      <c r="AC8" s="738"/>
      <c r="AD8" s="739"/>
      <c r="AE8" s="743" t="str">
        <f t="shared" si="1"/>
        <v xml:space="preserve"> </v>
      </c>
      <c r="AF8" s="744"/>
      <c r="AG8" s="745"/>
      <c r="AH8" s="728"/>
      <c r="AI8" s="729"/>
      <c r="AJ8" s="732" t="s">
        <v>871</v>
      </c>
      <c r="AK8" s="733"/>
      <c r="AL8" s="731" t="str">
        <f t="shared" si="4"/>
        <v xml:space="preserve"> </v>
      </c>
      <c r="AM8" s="732"/>
      <c r="AN8" s="732"/>
      <c r="AO8" s="732"/>
      <c r="AP8" s="733"/>
      <c r="AQ8" s="728"/>
      <c r="AR8" s="729"/>
      <c r="AS8" s="729"/>
      <c r="AT8" s="730"/>
      <c r="AU8" s="747" t="str">
        <f t="shared" si="2"/>
        <v xml:space="preserve">  </v>
      </c>
      <c r="AV8" s="748"/>
      <c r="AW8" s="748"/>
      <c r="AX8" s="748"/>
      <c r="AY8" s="748"/>
      <c r="AZ8" s="749"/>
      <c r="BF8" s="47">
        <v>6</v>
      </c>
      <c r="BG8" s="48">
        <v>0.16600000000000001</v>
      </c>
      <c r="BH8" s="98">
        <v>0.16700000000000001</v>
      </c>
    </row>
    <row r="9" spans="1:60" ht="38.1" customHeight="1">
      <c r="A9" s="782"/>
      <c r="B9" s="782"/>
      <c r="C9" s="784"/>
      <c r="D9" s="784"/>
      <c r="E9" s="784"/>
      <c r="F9" s="784"/>
      <c r="G9" s="784"/>
      <c r="H9" s="784"/>
      <c r="I9" s="758"/>
      <c r="J9" s="759"/>
      <c r="K9" s="759"/>
      <c r="L9" s="760"/>
      <c r="M9" s="734"/>
      <c r="N9" s="735"/>
      <c r="O9" s="735"/>
      <c r="P9" s="735"/>
      <c r="Q9" s="735"/>
      <c r="R9" s="736"/>
      <c r="S9" s="734">
        <f t="shared" si="0"/>
        <v>0</v>
      </c>
      <c r="T9" s="735"/>
      <c r="U9" s="735"/>
      <c r="V9" s="735"/>
      <c r="W9" s="735"/>
      <c r="X9" s="736"/>
      <c r="Y9" s="740"/>
      <c r="Z9" s="741"/>
      <c r="AA9" s="742"/>
      <c r="AB9" s="737" t="str">
        <f t="shared" si="3"/>
        <v xml:space="preserve"> </v>
      </c>
      <c r="AC9" s="738"/>
      <c r="AD9" s="739"/>
      <c r="AE9" s="743" t="str">
        <f t="shared" si="1"/>
        <v xml:space="preserve"> </v>
      </c>
      <c r="AF9" s="744"/>
      <c r="AG9" s="745"/>
      <c r="AH9" s="728"/>
      <c r="AI9" s="729"/>
      <c r="AJ9" s="732" t="s">
        <v>871</v>
      </c>
      <c r="AK9" s="733"/>
      <c r="AL9" s="731" t="str">
        <f t="shared" si="4"/>
        <v xml:space="preserve"> </v>
      </c>
      <c r="AM9" s="732"/>
      <c r="AN9" s="732"/>
      <c r="AO9" s="732"/>
      <c r="AP9" s="733"/>
      <c r="AQ9" s="728"/>
      <c r="AR9" s="729"/>
      <c r="AS9" s="729"/>
      <c r="AT9" s="730"/>
      <c r="AU9" s="747" t="str">
        <f t="shared" si="2"/>
        <v xml:space="preserve">  </v>
      </c>
      <c r="AV9" s="748"/>
      <c r="AW9" s="748"/>
      <c r="AX9" s="748"/>
      <c r="AY9" s="748"/>
      <c r="AZ9" s="749"/>
      <c r="BF9" s="47">
        <v>7</v>
      </c>
      <c r="BG9" s="48">
        <v>0.14199999999999999</v>
      </c>
      <c r="BH9" s="98">
        <v>0.14299999999999999</v>
      </c>
    </row>
    <row r="10" spans="1:60" ht="38.1" customHeight="1">
      <c r="A10" s="782"/>
      <c r="B10" s="782"/>
      <c r="C10" s="784"/>
      <c r="D10" s="784"/>
      <c r="E10" s="784"/>
      <c r="F10" s="784"/>
      <c r="G10" s="784"/>
      <c r="H10" s="784"/>
      <c r="I10" s="758"/>
      <c r="J10" s="759"/>
      <c r="K10" s="759"/>
      <c r="L10" s="760"/>
      <c r="M10" s="734"/>
      <c r="N10" s="735"/>
      <c r="O10" s="735"/>
      <c r="P10" s="735"/>
      <c r="Q10" s="735"/>
      <c r="R10" s="736"/>
      <c r="S10" s="734">
        <f t="shared" si="0"/>
        <v>0</v>
      </c>
      <c r="T10" s="735"/>
      <c r="U10" s="735"/>
      <c r="V10" s="735"/>
      <c r="W10" s="735"/>
      <c r="X10" s="736"/>
      <c r="Y10" s="740"/>
      <c r="Z10" s="741"/>
      <c r="AA10" s="742"/>
      <c r="AB10" s="737" t="str">
        <f t="shared" si="3"/>
        <v xml:space="preserve"> </v>
      </c>
      <c r="AC10" s="738"/>
      <c r="AD10" s="739"/>
      <c r="AE10" s="743" t="str">
        <f t="shared" si="1"/>
        <v xml:space="preserve"> </v>
      </c>
      <c r="AF10" s="744"/>
      <c r="AG10" s="745"/>
      <c r="AH10" s="728"/>
      <c r="AI10" s="729"/>
      <c r="AJ10" s="732" t="s">
        <v>871</v>
      </c>
      <c r="AK10" s="733"/>
      <c r="AL10" s="731" t="str">
        <f t="shared" si="4"/>
        <v xml:space="preserve"> </v>
      </c>
      <c r="AM10" s="732"/>
      <c r="AN10" s="732"/>
      <c r="AO10" s="732"/>
      <c r="AP10" s="733"/>
      <c r="AQ10" s="728"/>
      <c r="AR10" s="729"/>
      <c r="AS10" s="729"/>
      <c r="AT10" s="730"/>
      <c r="AU10" s="747" t="str">
        <f t="shared" si="2"/>
        <v xml:space="preserve">  </v>
      </c>
      <c r="AV10" s="748"/>
      <c r="AW10" s="748"/>
      <c r="AX10" s="748"/>
      <c r="AY10" s="748"/>
      <c r="AZ10" s="749"/>
      <c r="BF10" s="47">
        <v>8</v>
      </c>
      <c r="BG10" s="48">
        <v>0.125</v>
      </c>
      <c r="BH10" s="98">
        <v>0.125</v>
      </c>
    </row>
    <row r="11" spans="1:60" ht="38.1" customHeight="1">
      <c r="A11" s="782"/>
      <c r="B11" s="782"/>
      <c r="C11" s="767" t="s">
        <v>818</v>
      </c>
      <c r="D11" s="767"/>
      <c r="E11" s="767"/>
      <c r="F11" s="767"/>
      <c r="G11" s="767"/>
      <c r="H11" s="767"/>
      <c r="I11" s="758"/>
      <c r="J11" s="759"/>
      <c r="K11" s="759"/>
      <c r="L11" s="760"/>
      <c r="M11" s="734"/>
      <c r="N11" s="735"/>
      <c r="O11" s="735"/>
      <c r="P11" s="735"/>
      <c r="Q11" s="735"/>
      <c r="R11" s="736"/>
      <c r="S11" s="734">
        <f t="shared" si="0"/>
        <v>0</v>
      </c>
      <c r="T11" s="735"/>
      <c r="U11" s="735"/>
      <c r="V11" s="735"/>
      <c r="W11" s="735"/>
      <c r="X11" s="736"/>
      <c r="Y11" s="740"/>
      <c r="Z11" s="741"/>
      <c r="AA11" s="742"/>
      <c r="AB11" s="737" t="str">
        <f t="shared" si="3"/>
        <v xml:space="preserve"> </v>
      </c>
      <c r="AC11" s="738"/>
      <c r="AD11" s="739"/>
      <c r="AE11" s="743" t="str">
        <f t="shared" si="1"/>
        <v xml:space="preserve"> </v>
      </c>
      <c r="AF11" s="744"/>
      <c r="AG11" s="745"/>
      <c r="AH11" s="728"/>
      <c r="AI11" s="729"/>
      <c r="AJ11" s="732" t="s">
        <v>871</v>
      </c>
      <c r="AK11" s="733"/>
      <c r="AL11" s="731" t="str">
        <f t="shared" si="4"/>
        <v xml:space="preserve"> </v>
      </c>
      <c r="AM11" s="732"/>
      <c r="AN11" s="732"/>
      <c r="AO11" s="732"/>
      <c r="AP11" s="733"/>
      <c r="AQ11" s="728"/>
      <c r="AR11" s="729"/>
      <c r="AS11" s="729"/>
      <c r="AT11" s="730"/>
      <c r="AU11" s="747" t="str">
        <f t="shared" si="2"/>
        <v xml:space="preserve">  </v>
      </c>
      <c r="AV11" s="748"/>
      <c r="AW11" s="748"/>
      <c r="AX11" s="748"/>
      <c r="AY11" s="748"/>
      <c r="AZ11" s="749"/>
      <c r="BF11" s="47">
        <v>9</v>
      </c>
      <c r="BG11" s="48">
        <v>0.111</v>
      </c>
      <c r="BH11" s="98">
        <v>0.112</v>
      </c>
    </row>
    <row r="12" spans="1:60" ht="38.1" customHeight="1">
      <c r="A12" s="782"/>
      <c r="B12" s="782"/>
      <c r="C12" s="767" t="s">
        <v>59</v>
      </c>
      <c r="D12" s="767"/>
      <c r="E12" s="767"/>
      <c r="F12" s="767"/>
      <c r="G12" s="767"/>
      <c r="H12" s="767"/>
      <c r="I12" s="758"/>
      <c r="J12" s="759"/>
      <c r="K12" s="759"/>
      <c r="L12" s="760"/>
      <c r="M12" s="734"/>
      <c r="N12" s="735"/>
      <c r="O12" s="735"/>
      <c r="P12" s="735"/>
      <c r="Q12" s="735"/>
      <c r="R12" s="736"/>
      <c r="S12" s="734">
        <f t="shared" si="0"/>
        <v>0</v>
      </c>
      <c r="T12" s="735"/>
      <c r="U12" s="735"/>
      <c r="V12" s="735"/>
      <c r="W12" s="735"/>
      <c r="X12" s="736"/>
      <c r="Y12" s="740"/>
      <c r="Z12" s="741"/>
      <c r="AA12" s="742"/>
      <c r="AB12" s="737" t="str">
        <f t="shared" si="3"/>
        <v xml:space="preserve"> </v>
      </c>
      <c r="AC12" s="738"/>
      <c r="AD12" s="739"/>
      <c r="AE12" s="743" t="str">
        <f t="shared" si="1"/>
        <v xml:space="preserve"> </v>
      </c>
      <c r="AF12" s="744"/>
      <c r="AG12" s="745"/>
      <c r="AH12" s="728"/>
      <c r="AI12" s="729"/>
      <c r="AJ12" s="732" t="s">
        <v>871</v>
      </c>
      <c r="AK12" s="733"/>
      <c r="AL12" s="731" t="str">
        <f t="shared" si="4"/>
        <v xml:space="preserve"> </v>
      </c>
      <c r="AM12" s="732"/>
      <c r="AN12" s="732"/>
      <c r="AO12" s="732"/>
      <c r="AP12" s="733"/>
      <c r="AQ12" s="728"/>
      <c r="AR12" s="729"/>
      <c r="AS12" s="729"/>
      <c r="AT12" s="730"/>
      <c r="AU12" s="747" t="str">
        <f t="shared" si="2"/>
        <v xml:space="preserve">  </v>
      </c>
      <c r="AV12" s="748"/>
      <c r="AW12" s="748"/>
      <c r="AX12" s="748"/>
      <c r="AY12" s="748"/>
      <c r="AZ12" s="749"/>
      <c r="BF12" s="47">
        <v>10</v>
      </c>
      <c r="BG12" s="48">
        <v>0.1</v>
      </c>
      <c r="BH12" s="98">
        <v>0.1</v>
      </c>
    </row>
    <row r="13" spans="1:60" ht="38.1" customHeight="1">
      <c r="A13" s="782"/>
      <c r="B13" s="782"/>
      <c r="C13" s="767" t="s">
        <v>819</v>
      </c>
      <c r="D13" s="767"/>
      <c r="E13" s="767"/>
      <c r="F13" s="767"/>
      <c r="G13" s="767"/>
      <c r="H13" s="767"/>
      <c r="I13" s="758"/>
      <c r="J13" s="759"/>
      <c r="K13" s="759"/>
      <c r="L13" s="760"/>
      <c r="M13" s="734"/>
      <c r="N13" s="735"/>
      <c r="O13" s="735"/>
      <c r="P13" s="735"/>
      <c r="Q13" s="735"/>
      <c r="R13" s="736"/>
      <c r="S13" s="734">
        <f t="shared" si="0"/>
        <v>0</v>
      </c>
      <c r="T13" s="735"/>
      <c r="U13" s="735"/>
      <c r="V13" s="735"/>
      <c r="W13" s="735"/>
      <c r="X13" s="736"/>
      <c r="Y13" s="740"/>
      <c r="Z13" s="741"/>
      <c r="AA13" s="742"/>
      <c r="AB13" s="737" t="str">
        <f t="shared" si="3"/>
        <v xml:space="preserve"> </v>
      </c>
      <c r="AC13" s="738"/>
      <c r="AD13" s="739"/>
      <c r="AE13" s="743" t="str">
        <f t="shared" si="1"/>
        <v xml:space="preserve"> </v>
      </c>
      <c r="AF13" s="744"/>
      <c r="AG13" s="745"/>
      <c r="AH13" s="728"/>
      <c r="AI13" s="729"/>
      <c r="AJ13" s="732" t="s">
        <v>871</v>
      </c>
      <c r="AK13" s="733"/>
      <c r="AL13" s="731" t="str">
        <f t="shared" si="4"/>
        <v xml:space="preserve"> </v>
      </c>
      <c r="AM13" s="732"/>
      <c r="AN13" s="732"/>
      <c r="AO13" s="732"/>
      <c r="AP13" s="733"/>
      <c r="AQ13" s="728"/>
      <c r="AR13" s="729"/>
      <c r="AS13" s="729"/>
      <c r="AT13" s="730"/>
      <c r="AU13" s="747" t="str">
        <f t="shared" si="2"/>
        <v xml:space="preserve">  </v>
      </c>
      <c r="AV13" s="748"/>
      <c r="AW13" s="748"/>
      <c r="AX13" s="748"/>
      <c r="AY13" s="748"/>
      <c r="AZ13" s="749"/>
      <c r="BF13" s="47">
        <v>11</v>
      </c>
      <c r="BG13" s="48">
        <v>0.09</v>
      </c>
      <c r="BH13" s="98">
        <v>9.0999999999999998E-2</v>
      </c>
    </row>
    <row r="14" spans="1:60" ht="38.1" customHeight="1">
      <c r="A14" s="782"/>
      <c r="B14" s="782"/>
      <c r="C14" s="767" t="s">
        <v>61</v>
      </c>
      <c r="D14" s="767"/>
      <c r="E14" s="767"/>
      <c r="F14" s="767"/>
      <c r="G14" s="767"/>
      <c r="H14" s="767"/>
      <c r="I14" s="758"/>
      <c r="J14" s="759"/>
      <c r="K14" s="759"/>
      <c r="L14" s="760"/>
      <c r="M14" s="734"/>
      <c r="N14" s="735"/>
      <c r="O14" s="735"/>
      <c r="P14" s="735"/>
      <c r="Q14" s="735"/>
      <c r="R14" s="736"/>
      <c r="S14" s="734">
        <f t="shared" ref="S14:S25" si="5">INT(M14*IF(OR(I14&gt;=20,AND(I14&gt;=19,K14&gt;=4)),1,0.9))</f>
        <v>0</v>
      </c>
      <c r="T14" s="735"/>
      <c r="U14" s="735"/>
      <c r="V14" s="735"/>
      <c r="W14" s="735"/>
      <c r="X14" s="736"/>
      <c r="Y14" s="740"/>
      <c r="Z14" s="741"/>
      <c r="AA14" s="742"/>
      <c r="AB14" s="737" t="str">
        <f t="shared" si="3"/>
        <v xml:space="preserve"> </v>
      </c>
      <c r="AC14" s="738"/>
      <c r="AD14" s="739"/>
      <c r="AE14" s="743" t="str">
        <f t="shared" si="1"/>
        <v xml:space="preserve"> </v>
      </c>
      <c r="AF14" s="744"/>
      <c r="AG14" s="745"/>
      <c r="AH14" s="728"/>
      <c r="AI14" s="729"/>
      <c r="AJ14" s="732" t="s">
        <v>871</v>
      </c>
      <c r="AK14" s="733"/>
      <c r="AL14" s="731" t="str">
        <f t="shared" si="4"/>
        <v xml:space="preserve"> </v>
      </c>
      <c r="AM14" s="732"/>
      <c r="AN14" s="732"/>
      <c r="AO14" s="732"/>
      <c r="AP14" s="733"/>
      <c r="AQ14" s="728"/>
      <c r="AR14" s="729"/>
      <c r="AS14" s="729"/>
      <c r="AT14" s="730"/>
      <c r="AU14" s="747" t="str">
        <f t="shared" si="2"/>
        <v xml:space="preserve">  </v>
      </c>
      <c r="AV14" s="748"/>
      <c r="AW14" s="748"/>
      <c r="AX14" s="748"/>
      <c r="AY14" s="748"/>
      <c r="AZ14" s="749"/>
      <c r="BF14" s="47">
        <v>12</v>
      </c>
      <c r="BG14" s="48">
        <v>8.3000000000000004E-2</v>
      </c>
      <c r="BH14" s="98">
        <v>8.4000000000000005E-2</v>
      </c>
    </row>
    <row r="15" spans="1:60" ht="38.1" customHeight="1">
      <c r="A15" s="782"/>
      <c r="B15" s="782"/>
      <c r="C15" s="767" t="s">
        <v>62</v>
      </c>
      <c r="D15" s="767"/>
      <c r="E15" s="767"/>
      <c r="F15" s="767"/>
      <c r="G15" s="767"/>
      <c r="H15" s="767"/>
      <c r="I15" s="758"/>
      <c r="J15" s="759"/>
      <c r="K15" s="759"/>
      <c r="L15" s="760"/>
      <c r="M15" s="734"/>
      <c r="N15" s="735"/>
      <c r="O15" s="735"/>
      <c r="P15" s="735"/>
      <c r="Q15" s="735"/>
      <c r="R15" s="736"/>
      <c r="S15" s="734">
        <f t="shared" si="5"/>
        <v>0</v>
      </c>
      <c r="T15" s="735"/>
      <c r="U15" s="735"/>
      <c r="V15" s="735"/>
      <c r="W15" s="735"/>
      <c r="X15" s="736"/>
      <c r="Y15" s="740"/>
      <c r="Z15" s="741"/>
      <c r="AA15" s="742"/>
      <c r="AB15" s="737" t="str">
        <f t="shared" si="3"/>
        <v xml:space="preserve"> </v>
      </c>
      <c r="AC15" s="738"/>
      <c r="AD15" s="739"/>
      <c r="AE15" s="743" t="str">
        <f t="shared" si="1"/>
        <v xml:space="preserve"> </v>
      </c>
      <c r="AF15" s="744"/>
      <c r="AG15" s="745"/>
      <c r="AH15" s="728"/>
      <c r="AI15" s="729"/>
      <c r="AJ15" s="732" t="s">
        <v>871</v>
      </c>
      <c r="AK15" s="733"/>
      <c r="AL15" s="731" t="str">
        <f t="shared" si="4"/>
        <v xml:space="preserve"> </v>
      </c>
      <c r="AM15" s="732"/>
      <c r="AN15" s="732"/>
      <c r="AO15" s="732"/>
      <c r="AP15" s="733"/>
      <c r="AQ15" s="728"/>
      <c r="AR15" s="729"/>
      <c r="AS15" s="729"/>
      <c r="AT15" s="730"/>
      <c r="AU15" s="747" t="str">
        <f t="shared" si="2"/>
        <v xml:space="preserve">  </v>
      </c>
      <c r="AV15" s="748"/>
      <c r="AW15" s="748"/>
      <c r="AX15" s="748"/>
      <c r="AY15" s="748"/>
      <c r="AZ15" s="749"/>
      <c r="BF15" s="47">
        <v>13</v>
      </c>
      <c r="BG15" s="48">
        <v>7.5999999999999998E-2</v>
      </c>
      <c r="BH15" s="98">
        <v>7.6999999999999999E-2</v>
      </c>
    </row>
    <row r="16" spans="1:60" ht="38.1" customHeight="1">
      <c r="A16" s="782"/>
      <c r="B16" s="782"/>
      <c r="C16" s="767" t="s">
        <v>63</v>
      </c>
      <c r="D16" s="767"/>
      <c r="E16" s="767"/>
      <c r="F16" s="767"/>
      <c r="G16" s="767"/>
      <c r="H16" s="767"/>
      <c r="I16" s="758"/>
      <c r="J16" s="759"/>
      <c r="K16" s="759"/>
      <c r="L16" s="760"/>
      <c r="M16" s="734"/>
      <c r="N16" s="735"/>
      <c r="O16" s="735"/>
      <c r="P16" s="735"/>
      <c r="Q16" s="735"/>
      <c r="R16" s="736"/>
      <c r="S16" s="734">
        <f t="shared" si="5"/>
        <v>0</v>
      </c>
      <c r="T16" s="735"/>
      <c r="U16" s="735"/>
      <c r="V16" s="735"/>
      <c r="W16" s="735"/>
      <c r="X16" s="736"/>
      <c r="Y16" s="740"/>
      <c r="Z16" s="741"/>
      <c r="AA16" s="742"/>
      <c r="AB16" s="737" t="str">
        <f t="shared" si="3"/>
        <v xml:space="preserve"> </v>
      </c>
      <c r="AC16" s="738"/>
      <c r="AD16" s="739"/>
      <c r="AE16" s="743" t="str">
        <f t="shared" si="1"/>
        <v xml:space="preserve"> </v>
      </c>
      <c r="AF16" s="744"/>
      <c r="AG16" s="745"/>
      <c r="AH16" s="728"/>
      <c r="AI16" s="729"/>
      <c r="AJ16" s="732" t="s">
        <v>872</v>
      </c>
      <c r="AK16" s="733"/>
      <c r="AL16" s="731" t="str">
        <f t="shared" si="4"/>
        <v xml:space="preserve"> </v>
      </c>
      <c r="AM16" s="732"/>
      <c r="AN16" s="732"/>
      <c r="AO16" s="732"/>
      <c r="AP16" s="733"/>
      <c r="AQ16" s="728"/>
      <c r="AR16" s="729"/>
      <c r="AS16" s="729"/>
      <c r="AT16" s="730"/>
      <c r="AU16" s="747" t="str">
        <f t="shared" si="2"/>
        <v xml:space="preserve">  </v>
      </c>
      <c r="AV16" s="748"/>
      <c r="AW16" s="748"/>
      <c r="AX16" s="748"/>
      <c r="AY16" s="748"/>
      <c r="AZ16" s="749"/>
      <c r="BF16" s="47">
        <v>14</v>
      </c>
      <c r="BG16" s="48">
        <v>7.0999999999999994E-2</v>
      </c>
      <c r="BH16" s="98">
        <v>7.1999999999999995E-2</v>
      </c>
    </row>
    <row r="17" spans="1:109" ht="38.1" customHeight="1">
      <c r="A17" s="782"/>
      <c r="B17" s="782"/>
      <c r="C17" s="767" t="s">
        <v>64</v>
      </c>
      <c r="D17" s="767"/>
      <c r="E17" s="767"/>
      <c r="F17" s="767"/>
      <c r="G17" s="767"/>
      <c r="H17" s="767"/>
      <c r="I17" s="758"/>
      <c r="J17" s="759"/>
      <c r="K17" s="759"/>
      <c r="L17" s="760"/>
      <c r="M17" s="734"/>
      <c r="N17" s="735"/>
      <c r="O17" s="735"/>
      <c r="P17" s="735"/>
      <c r="Q17" s="735"/>
      <c r="R17" s="736"/>
      <c r="S17" s="734">
        <f t="shared" si="5"/>
        <v>0</v>
      </c>
      <c r="T17" s="735"/>
      <c r="U17" s="735"/>
      <c r="V17" s="735"/>
      <c r="W17" s="735"/>
      <c r="X17" s="736"/>
      <c r="Y17" s="740"/>
      <c r="Z17" s="741"/>
      <c r="AA17" s="742"/>
      <c r="AB17" s="737" t="str">
        <f t="shared" si="3"/>
        <v xml:space="preserve"> </v>
      </c>
      <c r="AC17" s="738"/>
      <c r="AD17" s="739"/>
      <c r="AE17" s="743" t="str">
        <f t="shared" si="1"/>
        <v xml:space="preserve"> </v>
      </c>
      <c r="AF17" s="744"/>
      <c r="AG17" s="745"/>
      <c r="AH17" s="728"/>
      <c r="AI17" s="729"/>
      <c r="AJ17" s="732" t="s">
        <v>872</v>
      </c>
      <c r="AK17" s="733"/>
      <c r="AL17" s="731" t="str">
        <f t="shared" si="4"/>
        <v xml:space="preserve"> </v>
      </c>
      <c r="AM17" s="732"/>
      <c r="AN17" s="732"/>
      <c r="AO17" s="732"/>
      <c r="AP17" s="733"/>
      <c r="AQ17" s="728"/>
      <c r="AR17" s="729"/>
      <c r="AS17" s="729"/>
      <c r="AT17" s="730"/>
      <c r="AU17" s="747" t="str">
        <f t="shared" si="2"/>
        <v xml:space="preserve">  </v>
      </c>
      <c r="AV17" s="748"/>
      <c r="AW17" s="748"/>
      <c r="AX17" s="748"/>
      <c r="AY17" s="748"/>
      <c r="AZ17" s="749"/>
      <c r="BF17" s="47">
        <v>15</v>
      </c>
      <c r="BG17" s="48">
        <v>6.6000000000000003E-2</v>
      </c>
      <c r="BH17" s="98">
        <v>6.7000000000000004E-2</v>
      </c>
    </row>
    <row r="18" spans="1:109" ht="38.1" customHeight="1">
      <c r="A18" s="782"/>
      <c r="B18" s="782"/>
      <c r="C18" s="767" t="s">
        <v>820</v>
      </c>
      <c r="D18" s="767"/>
      <c r="E18" s="767"/>
      <c r="F18" s="767"/>
      <c r="G18" s="767"/>
      <c r="H18" s="767"/>
      <c r="I18" s="758"/>
      <c r="J18" s="759"/>
      <c r="K18" s="759"/>
      <c r="L18" s="760"/>
      <c r="M18" s="734"/>
      <c r="N18" s="735"/>
      <c r="O18" s="735"/>
      <c r="P18" s="735"/>
      <c r="Q18" s="735"/>
      <c r="R18" s="736"/>
      <c r="S18" s="734">
        <f t="shared" si="5"/>
        <v>0</v>
      </c>
      <c r="T18" s="735"/>
      <c r="U18" s="735"/>
      <c r="V18" s="735"/>
      <c r="W18" s="735"/>
      <c r="X18" s="736"/>
      <c r="Y18" s="740"/>
      <c r="Z18" s="741"/>
      <c r="AA18" s="742"/>
      <c r="AB18" s="737" t="str">
        <f t="shared" si="3"/>
        <v xml:space="preserve"> </v>
      </c>
      <c r="AC18" s="738"/>
      <c r="AD18" s="739"/>
      <c r="AE18" s="743" t="str">
        <f t="shared" si="1"/>
        <v xml:space="preserve"> </v>
      </c>
      <c r="AF18" s="744"/>
      <c r="AG18" s="745"/>
      <c r="AH18" s="728"/>
      <c r="AI18" s="729"/>
      <c r="AJ18" s="732" t="s">
        <v>872</v>
      </c>
      <c r="AK18" s="733"/>
      <c r="AL18" s="731" t="str">
        <f t="shared" si="4"/>
        <v xml:space="preserve"> </v>
      </c>
      <c r="AM18" s="732"/>
      <c r="AN18" s="732"/>
      <c r="AO18" s="732"/>
      <c r="AP18" s="733"/>
      <c r="AQ18" s="728"/>
      <c r="AR18" s="729"/>
      <c r="AS18" s="729"/>
      <c r="AT18" s="730"/>
      <c r="AU18" s="747" t="str">
        <f t="shared" si="2"/>
        <v xml:space="preserve">  </v>
      </c>
      <c r="AV18" s="748"/>
      <c r="AW18" s="748"/>
      <c r="AX18" s="748"/>
      <c r="AY18" s="748"/>
      <c r="AZ18" s="749"/>
      <c r="BF18" s="47">
        <v>16</v>
      </c>
      <c r="BG18" s="48">
        <v>6.2E-2</v>
      </c>
      <c r="BH18" s="98">
        <v>6.3E-2</v>
      </c>
    </row>
    <row r="19" spans="1:109" ht="38.1" customHeight="1">
      <c r="A19" s="782"/>
      <c r="B19" s="782"/>
      <c r="C19" s="757"/>
      <c r="D19" s="757"/>
      <c r="E19" s="757"/>
      <c r="F19" s="757"/>
      <c r="G19" s="757"/>
      <c r="H19" s="757"/>
      <c r="I19" s="758"/>
      <c r="J19" s="759"/>
      <c r="K19" s="759"/>
      <c r="L19" s="760"/>
      <c r="M19" s="734"/>
      <c r="N19" s="735"/>
      <c r="O19" s="735"/>
      <c r="P19" s="735"/>
      <c r="Q19" s="735"/>
      <c r="R19" s="736"/>
      <c r="S19" s="734">
        <f t="shared" si="5"/>
        <v>0</v>
      </c>
      <c r="T19" s="735"/>
      <c r="U19" s="735"/>
      <c r="V19" s="735"/>
      <c r="W19" s="735"/>
      <c r="X19" s="736"/>
      <c r="Y19" s="740"/>
      <c r="Z19" s="741"/>
      <c r="AA19" s="742"/>
      <c r="AB19" s="737" t="str">
        <f t="shared" si="3"/>
        <v xml:space="preserve"> </v>
      </c>
      <c r="AC19" s="738"/>
      <c r="AD19" s="739"/>
      <c r="AE19" s="743" t="str">
        <f t="shared" si="1"/>
        <v xml:space="preserve"> </v>
      </c>
      <c r="AF19" s="744"/>
      <c r="AG19" s="745"/>
      <c r="AH19" s="728"/>
      <c r="AI19" s="729"/>
      <c r="AJ19" s="732" t="s">
        <v>871</v>
      </c>
      <c r="AK19" s="733"/>
      <c r="AL19" s="731" t="str">
        <f t="shared" si="4"/>
        <v xml:space="preserve"> </v>
      </c>
      <c r="AM19" s="732"/>
      <c r="AN19" s="732"/>
      <c r="AO19" s="732"/>
      <c r="AP19" s="733"/>
      <c r="AQ19" s="728"/>
      <c r="AR19" s="729"/>
      <c r="AS19" s="729"/>
      <c r="AT19" s="730"/>
      <c r="AU19" s="747" t="str">
        <f t="shared" si="2"/>
        <v xml:space="preserve">  </v>
      </c>
      <c r="AV19" s="748"/>
      <c r="AW19" s="748"/>
      <c r="AX19" s="748"/>
      <c r="AY19" s="748"/>
      <c r="AZ19" s="749"/>
      <c r="BF19" s="47">
        <v>17</v>
      </c>
      <c r="BG19" s="48">
        <v>5.8000000000000003E-2</v>
      </c>
      <c r="BH19" s="98">
        <v>5.8999999999999997E-2</v>
      </c>
    </row>
    <row r="20" spans="1:109" ht="38.1" customHeight="1">
      <c r="A20" s="782"/>
      <c r="B20" s="782"/>
      <c r="C20" s="757"/>
      <c r="D20" s="757"/>
      <c r="E20" s="757"/>
      <c r="F20" s="757"/>
      <c r="G20" s="757"/>
      <c r="H20" s="757"/>
      <c r="I20" s="758"/>
      <c r="J20" s="759"/>
      <c r="K20" s="759"/>
      <c r="L20" s="760"/>
      <c r="M20" s="734"/>
      <c r="N20" s="735"/>
      <c r="O20" s="735"/>
      <c r="P20" s="735"/>
      <c r="Q20" s="735"/>
      <c r="R20" s="736"/>
      <c r="S20" s="734">
        <f t="shared" si="5"/>
        <v>0</v>
      </c>
      <c r="T20" s="735"/>
      <c r="U20" s="735"/>
      <c r="V20" s="735"/>
      <c r="W20" s="735"/>
      <c r="X20" s="736"/>
      <c r="Y20" s="740"/>
      <c r="Z20" s="741"/>
      <c r="AA20" s="742"/>
      <c r="AB20" s="737" t="str">
        <f t="shared" si="3"/>
        <v xml:space="preserve"> </v>
      </c>
      <c r="AC20" s="738"/>
      <c r="AD20" s="739"/>
      <c r="AE20" s="743" t="str">
        <f t="shared" si="1"/>
        <v xml:space="preserve"> </v>
      </c>
      <c r="AF20" s="744"/>
      <c r="AG20" s="745"/>
      <c r="AH20" s="728"/>
      <c r="AI20" s="729"/>
      <c r="AJ20" s="732" t="s">
        <v>871</v>
      </c>
      <c r="AK20" s="733"/>
      <c r="AL20" s="731" t="str">
        <f t="shared" si="4"/>
        <v xml:space="preserve"> </v>
      </c>
      <c r="AM20" s="732"/>
      <c r="AN20" s="732"/>
      <c r="AO20" s="732"/>
      <c r="AP20" s="733"/>
      <c r="AQ20" s="728"/>
      <c r="AR20" s="729"/>
      <c r="AS20" s="729"/>
      <c r="AT20" s="730"/>
      <c r="AU20" s="747" t="str">
        <f t="shared" si="2"/>
        <v xml:space="preserve">  </v>
      </c>
      <c r="AV20" s="748"/>
      <c r="AW20" s="748"/>
      <c r="AX20" s="748"/>
      <c r="AY20" s="748"/>
      <c r="AZ20" s="749"/>
      <c r="BF20" s="47">
        <v>18</v>
      </c>
      <c r="BG20" s="48">
        <v>5.5E-2</v>
      </c>
      <c r="BH20" s="98">
        <v>5.6000000000000001E-2</v>
      </c>
    </row>
    <row r="21" spans="1:109" ht="38.1" customHeight="1">
      <c r="A21" s="782"/>
      <c r="B21" s="782"/>
      <c r="C21" s="757"/>
      <c r="D21" s="757"/>
      <c r="E21" s="757"/>
      <c r="F21" s="757"/>
      <c r="G21" s="757"/>
      <c r="H21" s="757"/>
      <c r="I21" s="758"/>
      <c r="J21" s="759"/>
      <c r="K21" s="759"/>
      <c r="L21" s="760"/>
      <c r="M21" s="734"/>
      <c r="N21" s="735"/>
      <c r="O21" s="735"/>
      <c r="P21" s="735"/>
      <c r="Q21" s="735"/>
      <c r="R21" s="736"/>
      <c r="S21" s="734">
        <f t="shared" si="5"/>
        <v>0</v>
      </c>
      <c r="T21" s="735"/>
      <c r="U21" s="735"/>
      <c r="V21" s="735"/>
      <c r="W21" s="735"/>
      <c r="X21" s="736"/>
      <c r="Y21" s="740"/>
      <c r="Z21" s="741"/>
      <c r="AA21" s="742"/>
      <c r="AB21" s="737" t="str">
        <f t="shared" si="3"/>
        <v xml:space="preserve"> </v>
      </c>
      <c r="AC21" s="738"/>
      <c r="AD21" s="739"/>
      <c r="AE21" s="743" t="str">
        <f t="shared" si="1"/>
        <v xml:space="preserve"> </v>
      </c>
      <c r="AF21" s="744"/>
      <c r="AG21" s="745"/>
      <c r="AH21" s="728"/>
      <c r="AI21" s="729"/>
      <c r="AJ21" s="732" t="s">
        <v>871</v>
      </c>
      <c r="AK21" s="733"/>
      <c r="AL21" s="731" t="str">
        <f t="shared" si="4"/>
        <v xml:space="preserve"> </v>
      </c>
      <c r="AM21" s="732"/>
      <c r="AN21" s="732"/>
      <c r="AO21" s="732"/>
      <c r="AP21" s="733"/>
      <c r="AQ21" s="728"/>
      <c r="AR21" s="729"/>
      <c r="AS21" s="729"/>
      <c r="AT21" s="730"/>
      <c r="AU21" s="747" t="str">
        <f t="shared" si="2"/>
        <v xml:space="preserve">  </v>
      </c>
      <c r="AV21" s="748"/>
      <c r="AW21" s="748"/>
      <c r="AX21" s="748"/>
      <c r="AY21" s="748"/>
      <c r="AZ21" s="749"/>
      <c r="BF21" s="47">
        <v>19</v>
      </c>
      <c r="BG21" s="48">
        <v>5.1999999999999998E-2</v>
      </c>
      <c r="BH21" s="98">
        <v>5.2999999999999999E-2</v>
      </c>
    </row>
    <row r="22" spans="1:109" ht="38.1" customHeight="1">
      <c r="A22" s="782"/>
      <c r="B22" s="782"/>
      <c r="C22" s="757"/>
      <c r="D22" s="757"/>
      <c r="E22" s="757"/>
      <c r="F22" s="757"/>
      <c r="G22" s="757"/>
      <c r="H22" s="757"/>
      <c r="I22" s="758"/>
      <c r="J22" s="759"/>
      <c r="K22" s="759"/>
      <c r="L22" s="760"/>
      <c r="M22" s="734"/>
      <c r="N22" s="735"/>
      <c r="O22" s="735"/>
      <c r="P22" s="735"/>
      <c r="Q22" s="735"/>
      <c r="R22" s="736"/>
      <c r="S22" s="734">
        <f t="shared" si="5"/>
        <v>0</v>
      </c>
      <c r="T22" s="735"/>
      <c r="U22" s="735"/>
      <c r="V22" s="735"/>
      <c r="W22" s="735"/>
      <c r="X22" s="736"/>
      <c r="Y22" s="740"/>
      <c r="Z22" s="741"/>
      <c r="AA22" s="742"/>
      <c r="AB22" s="737" t="str">
        <f t="shared" si="3"/>
        <v xml:space="preserve"> </v>
      </c>
      <c r="AC22" s="738"/>
      <c r="AD22" s="739"/>
      <c r="AE22" s="743" t="str">
        <f t="shared" si="1"/>
        <v xml:space="preserve"> </v>
      </c>
      <c r="AF22" s="744"/>
      <c r="AG22" s="745"/>
      <c r="AH22" s="728"/>
      <c r="AI22" s="729"/>
      <c r="AJ22" s="732" t="s">
        <v>871</v>
      </c>
      <c r="AK22" s="733"/>
      <c r="AL22" s="731" t="str">
        <f t="shared" si="4"/>
        <v xml:space="preserve"> </v>
      </c>
      <c r="AM22" s="732"/>
      <c r="AN22" s="732"/>
      <c r="AO22" s="732"/>
      <c r="AP22" s="733"/>
      <c r="AQ22" s="728"/>
      <c r="AR22" s="729"/>
      <c r="AS22" s="729"/>
      <c r="AT22" s="730"/>
      <c r="AU22" s="747" t="str">
        <f t="shared" si="2"/>
        <v xml:space="preserve">  </v>
      </c>
      <c r="AV22" s="748"/>
      <c r="AW22" s="748"/>
      <c r="AX22" s="748"/>
      <c r="AY22" s="748"/>
      <c r="AZ22" s="749"/>
      <c r="BF22" s="47">
        <v>20</v>
      </c>
      <c r="BG22" s="48">
        <v>0.05</v>
      </c>
      <c r="BH22" s="98">
        <v>0.05</v>
      </c>
    </row>
    <row r="23" spans="1:109" ht="38.1" customHeight="1">
      <c r="A23" s="782"/>
      <c r="B23" s="782"/>
      <c r="C23" s="757"/>
      <c r="D23" s="757"/>
      <c r="E23" s="757"/>
      <c r="F23" s="757"/>
      <c r="G23" s="757"/>
      <c r="H23" s="757"/>
      <c r="I23" s="758"/>
      <c r="J23" s="759"/>
      <c r="K23" s="759"/>
      <c r="L23" s="760"/>
      <c r="M23" s="734"/>
      <c r="N23" s="735"/>
      <c r="O23" s="735"/>
      <c r="P23" s="735"/>
      <c r="Q23" s="735"/>
      <c r="R23" s="736"/>
      <c r="S23" s="734">
        <f t="shared" si="5"/>
        <v>0</v>
      </c>
      <c r="T23" s="735"/>
      <c r="U23" s="735"/>
      <c r="V23" s="735"/>
      <c r="W23" s="735"/>
      <c r="X23" s="736"/>
      <c r="Y23" s="740"/>
      <c r="Z23" s="741"/>
      <c r="AA23" s="742"/>
      <c r="AB23" s="737" t="str">
        <f t="shared" si="3"/>
        <v xml:space="preserve"> </v>
      </c>
      <c r="AC23" s="738"/>
      <c r="AD23" s="739"/>
      <c r="AE23" s="743" t="str">
        <f t="shared" si="1"/>
        <v xml:space="preserve"> </v>
      </c>
      <c r="AF23" s="744"/>
      <c r="AG23" s="745"/>
      <c r="AH23" s="728"/>
      <c r="AI23" s="729"/>
      <c r="AJ23" s="732" t="s">
        <v>871</v>
      </c>
      <c r="AK23" s="733"/>
      <c r="AL23" s="731" t="str">
        <f t="shared" si="4"/>
        <v xml:space="preserve"> </v>
      </c>
      <c r="AM23" s="732"/>
      <c r="AN23" s="732"/>
      <c r="AO23" s="732"/>
      <c r="AP23" s="733"/>
      <c r="AQ23" s="728"/>
      <c r="AR23" s="729"/>
      <c r="AS23" s="729"/>
      <c r="AT23" s="730"/>
      <c r="AU23" s="747" t="str">
        <f t="shared" si="2"/>
        <v xml:space="preserve">  </v>
      </c>
      <c r="AV23" s="748"/>
      <c r="AW23" s="748"/>
      <c r="AX23" s="748"/>
      <c r="AY23" s="748"/>
      <c r="AZ23" s="749"/>
      <c r="BF23" s="47">
        <v>21</v>
      </c>
      <c r="BG23" s="48">
        <v>4.8000000000000001E-2</v>
      </c>
      <c r="BH23" s="98">
        <v>4.8000000000000001E-2</v>
      </c>
    </row>
    <row r="24" spans="1:109" ht="38.1" customHeight="1">
      <c r="A24" s="782"/>
      <c r="B24" s="782"/>
      <c r="C24" s="757"/>
      <c r="D24" s="757"/>
      <c r="E24" s="757"/>
      <c r="F24" s="757"/>
      <c r="G24" s="757"/>
      <c r="H24" s="757"/>
      <c r="I24" s="758"/>
      <c r="J24" s="759"/>
      <c r="K24" s="759"/>
      <c r="L24" s="760"/>
      <c r="M24" s="734"/>
      <c r="N24" s="735"/>
      <c r="O24" s="735"/>
      <c r="P24" s="735"/>
      <c r="Q24" s="735"/>
      <c r="R24" s="736"/>
      <c r="S24" s="734">
        <f t="shared" si="5"/>
        <v>0</v>
      </c>
      <c r="T24" s="735"/>
      <c r="U24" s="735"/>
      <c r="V24" s="735"/>
      <c r="W24" s="735"/>
      <c r="X24" s="736"/>
      <c r="Y24" s="740"/>
      <c r="Z24" s="741"/>
      <c r="AA24" s="742"/>
      <c r="AB24" s="737" t="str">
        <f t="shared" si="3"/>
        <v xml:space="preserve"> </v>
      </c>
      <c r="AC24" s="738"/>
      <c r="AD24" s="739"/>
      <c r="AE24" s="743" t="str">
        <f t="shared" si="1"/>
        <v xml:space="preserve"> </v>
      </c>
      <c r="AF24" s="744"/>
      <c r="AG24" s="745"/>
      <c r="AH24" s="728"/>
      <c r="AI24" s="729"/>
      <c r="AJ24" s="732" t="s">
        <v>871</v>
      </c>
      <c r="AK24" s="733"/>
      <c r="AL24" s="731" t="str">
        <f t="shared" si="4"/>
        <v xml:space="preserve"> </v>
      </c>
      <c r="AM24" s="732"/>
      <c r="AN24" s="732"/>
      <c r="AO24" s="732"/>
      <c r="AP24" s="733"/>
      <c r="AQ24" s="728"/>
      <c r="AR24" s="729"/>
      <c r="AS24" s="729"/>
      <c r="AT24" s="730"/>
      <c r="AU24" s="747" t="str">
        <f t="shared" si="2"/>
        <v xml:space="preserve">  </v>
      </c>
      <c r="AV24" s="748"/>
      <c r="AW24" s="748"/>
      <c r="AX24" s="748"/>
      <c r="AY24" s="748"/>
      <c r="AZ24" s="749"/>
      <c r="BF24" s="47">
        <v>22</v>
      </c>
      <c r="BG24" s="48">
        <v>4.5999999999999999E-2</v>
      </c>
      <c r="BH24" s="98">
        <v>4.5999999999999999E-2</v>
      </c>
    </row>
    <row r="25" spans="1:109" ht="38.1" customHeight="1">
      <c r="A25" s="782"/>
      <c r="B25" s="783"/>
      <c r="C25" s="756"/>
      <c r="D25" s="756"/>
      <c r="E25" s="756"/>
      <c r="F25" s="756"/>
      <c r="G25" s="756"/>
      <c r="H25" s="756"/>
      <c r="I25" s="758"/>
      <c r="J25" s="759"/>
      <c r="K25" s="759"/>
      <c r="L25" s="760"/>
      <c r="M25" s="764"/>
      <c r="N25" s="765"/>
      <c r="O25" s="765"/>
      <c r="P25" s="765"/>
      <c r="Q25" s="765"/>
      <c r="R25" s="766"/>
      <c r="S25" s="734">
        <f t="shared" si="5"/>
        <v>0</v>
      </c>
      <c r="T25" s="735"/>
      <c r="U25" s="735"/>
      <c r="V25" s="735"/>
      <c r="W25" s="735"/>
      <c r="X25" s="736"/>
      <c r="Y25" s="761"/>
      <c r="Z25" s="762"/>
      <c r="AA25" s="763"/>
      <c r="AB25" s="737" t="str">
        <f t="shared" si="3"/>
        <v xml:space="preserve"> </v>
      </c>
      <c r="AC25" s="738"/>
      <c r="AD25" s="739"/>
      <c r="AE25" s="743" t="str">
        <f t="shared" si="1"/>
        <v xml:space="preserve"> </v>
      </c>
      <c r="AF25" s="744"/>
      <c r="AG25" s="745"/>
      <c r="AH25" s="728"/>
      <c r="AI25" s="729"/>
      <c r="AJ25" s="732" t="s">
        <v>871</v>
      </c>
      <c r="AK25" s="733"/>
      <c r="AL25" s="731" t="str">
        <f t="shared" si="4"/>
        <v xml:space="preserve"> </v>
      </c>
      <c r="AM25" s="732"/>
      <c r="AN25" s="732"/>
      <c r="AO25" s="732"/>
      <c r="AP25" s="733"/>
      <c r="AQ25" s="728"/>
      <c r="AR25" s="729"/>
      <c r="AS25" s="729"/>
      <c r="AT25" s="730"/>
      <c r="AU25" s="747" t="str">
        <f t="shared" si="2"/>
        <v xml:space="preserve">  </v>
      </c>
      <c r="AV25" s="748"/>
      <c r="AW25" s="748"/>
      <c r="AX25" s="748"/>
      <c r="AY25" s="748"/>
      <c r="AZ25" s="749"/>
      <c r="BF25" s="47">
        <v>23</v>
      </c>
      <c r="BG25" s="48">
        <v>4.3999999999999997E-2</v>
      </c>
      <c r="BH25" s="98">
        <v>4.3999999999999997E-2</v>
      </c>
    </row>
    <row r="26" spans="1:109" ht="38.1" customHeight="1">
      <c r="A26" s="783"/>
      <c r="B26" s="753" t="s">
        <v>983</v>
      </c>
      <c r="C26" s="754"/>
      <c r="D26" s="754"/>
      <c r="E26" s="754"/>
      <c r="F26" s="754"/>
      <c r="G26" s="754"/>
      <c r="H26" s="754"/>
      <c r="I26" s="754"/>
      <c r="J26" s="754"/>
      <c r="K26" s="754"/>
      <c r="L26" s="754"/>
      <c r="M26" s="754"/>
      <c r="N26" s="754"/>
      <c r="O26" s="754"/>
      <c r="P26" s="754"/>
      <c r="Q26" s="754"/>
      <c r="R26" s="754"/>
      <c r="S26" s="754"/>
      <c r="T26" s="754"/>
      <c r="U26" s="754"/>
      <c r="V26" s="754"/>
      <c r="W26" s="754"/>
      <c r="X26" s="754"/>
      <c r="Y26" s="754"/>
      <c r="Z26" s="754"/>
      <c r="AA26" s="754"/>
      <c r="AB26" s="754"/>
      <c r="AC26" s="754"/>
      <c r="AD26" s="754"/>
      <c r="AE26" s="754"/>
      <c r="AF26" s="754"/>
      <c r="AG26" s="754"/>
      <c r="AH26" s="754"/>
      <c r="AI26" s="754"/>
      <c r="AJ26" s="754"/>
      <c r="AK26" s="754"/>
      <c r="AL26" s="754"/>
      <c r="AM26" s="754"/>
      <c r="AN26" s="754"/>
      <c r="AO26" s="754"/>
      <c r="AP26" s="754"/>
      <c r="AQ26" s="754"/>
      <c r="AR26" s="754"/>
      <c r="AS26" s="754"/>
      <c r="AT26" s="755"/>
      <c r="AU26" s="750">
        <f>SUM(AU4:AZ25)</f>
        <v>0</v>
      </c>
      <c r="AV26" s="751"/>
      <c r="AW26" s="751"/>
      <c r="AX26" s="751"/>
      <c r="AY26" s="751"/>
      <c r="AZ26" s="752"/>
      <c r="BF26" s="47">
        <v>24</v>
      </c>
      <c r="BG26" s="48">
        <v>4.2000000000000003E-2</v>
      </c>
      <c r="BH26" s="98">
        <v>4.2000000000000003E-2</v>
      </c>
    </row>
    <row r="27" spans="1:109" ht="20.100000000000001" customHeight="1">
      <c r="B27" s="82" t="s">
        <v>814</v>
      </c>
      <c r="BF27" s="47">
        <v>25</v>
      </c>
      <c r="BG27" s="48">
        <v>0.04</v>
      </c>
      <c r="BH27" s="98">
        <v>0.04</v>
      </c>
      <c r="BJ27" s="746"/>
      <c r="BK27" s="746"/>
      <c r="BL27" s="746"/>
      <c r="BM27" s="746"/>
      <c r="BN27" s="746"/>
      <c r="BO27" s="746"/>
      <c r="BP27" s="746"/>
      <c r="BQ27" s="746"/>
      <c r="BR27" s="746"/>
      <c r="BS27" s="746"/>
      <c r="BT27" s="746"/>
      <c r="BU27" s="746"/>
      <c r="BV27" s="746"/>
      <c r="BW27" s="746"/>
      <c r="BX27" s="746"/>
      <c r="BY27" s="746"/>
      <c r="BZ27" s="746"/>
      <c r="CA27" s="746"/>
      <c r="CB27" s="746"/>
      <c r="CC27" s="746"/>
      <c r="CD27" s="746"/>
      <c r="CE27" s="746"/>
      <c r="CF27" s="746"/>
      <c r="CG27" s="746"/>
      <c r="CH27" s="746"/>
      <c r="CI27" s="746"/>
      <c r="CJ27" s="746"/>
      <c r="CK27" s="746"/>
      <c r="CL27" s="746"/>
      <c r="CM27" s="746"/>
      <c r="CN27" s="746"/>
      <c r="CO27" s="746"/>
      <c r="CP27" s="746"/>
      <c r="CQ27" s="746"/>
      <c r="CR27" s="746"/>
      <c r="CS27" s="746"/>
      <c r="CT27" s="746"/>
      <c r="CU27" s="746"/>
      <c r="CV27" s="746"/>
      <c r="CW27" s="746"/>
      <c r="CX27" s="746"/>
      <c r="CY27" s="746"/>
      <c r="CZ27" s="746"/>
      <c r="DA27" s="746"/>
      <c r="DB27" s="746"/>
      <c r="DC27" s="746"/>
      <c r="DD27" s="746"/>
      <c r="DE27" s="746"/>
    </row>
    <row r="28" spans="1:109" ht="20.100000000000001" customHeight="1">
      <c r="B28" s="84" t="s">
        <v>815</v>
      </c>
      <c r="BF28" s="47">
        <v>26</v>
      </c>
      <c r="BG28" s="48">
        <v>3.9E-2</v>
      </c>
      <c r="BH28" s="98">
        <v>3.9E-2</v>
      </c>
      <c r="BJ28" s="746"/>
      <c r="BK28" s="746"/>
      <c r="BL28" s="746"/>
      <c r="BM28" s="746"/>
      <c r="BN28" s="746"/>
      <c r="BO28" s="746"/>
      <c r="BP28" s="746"/>
      <c r="BQ28" s="746"/>
      <c r="BR28" s="746"/>
      <c r="BS28" s="746"/>
      <c r="BT28" s="746"/>
      <c r="BU28" s="746"/>
      <c r="BV28" s="746"/>
      <c r="BW28" s="746"/>
      <c r="BX28" s="746"/>
      <c r="BY28" s="746"/>
      <c r="BZ28" s="746"/>
      <c r="CA28" s="746"/>
      <c r="CB28" s="746"/>
      <c r="CC28" s="746"/>
      <c r="CD28" s="746"/>
      <c r="CE28" s="746"/>
      <c r="CF28" s="746"/>
      <c r="CG28" s="746"/>
      <c r="CH28" s="746"/>
      <c r="CI28" s="746"/>
      <c r="CJ28" s="746"/>
      <c r="CK28" s="746"/>
      <c r="CL28" s="746"/>
      <c r="CM28" s="746"/>
      <c r="CN28" s="746"/>
      <c r="CO28" s="746"/>
      <c r="CP28" s="746"/>
      <c r="CQ28" s="746"/>
      <c r="CR28" s="746"/>
      <c r="CS28" s="746"/>
      <c r="CT28" s="746"/>
      <c r="CU28" s="746"/>
      <c r="CV28" s="746"/>
      <c r="CW28" s="746"/>
      <c r="CX28" s="746"/>
      <c r="CY28" s="746"/>
      <c r="CZ28" s="746"/>
      <c r="DA28" s="746"/>
      <c r="DB28" s="746"/>
      <c r="DC28" s="746"/>
      <c r="DD28" s="746"/>
      <c r="DE28" s="746"/>
    </row>
    <row r="29" spans="1:109" ht="20.100000000000001" customHeight="1">
      <c r="BF29" s="47">
        <v>27</v>
      </c>
      <c r="BG29" s="48">
        <v>3.6999999999999998E-2</v>
      </c>
      <c r="BH29" s="98">
        <v>3.7999999999999999E-2</v>
      </c>
    </row>
    <row r="30" spans="1:109" ht="15" customHeight="1">
      <c r="BF30" s="47">
        <v>28</v>
      </c>
      <c r="BG30" s="48">
        <v>3.5999999999999997E-2</v>
      </c>
      <c r="BH30" s="98">
        <v>3.5999999999999997E-2</v>
      </c>
    </row>
    <row r="31" spans="1:109" ht="15" customHeight="1">
      <c r="BF31" s="47">
        <v>29</v>
      </c>
      <c r="BG31" s="48">
        <v>3.5000000000000003E-2</v>
      </c>
      <c r="BH31" s="98">
        <v>3.5000000000000003E-2</v>
      </c>
    </row>
    <row r="32" spans="1:109" ht="15" customHeight="1">
      <c r="BF32" s="47">
        <v>30</v>
      </c>
      <c r="BG32" s="48">
        <v>3.4000000000000002E-2</v>
      </c>
      <c r="BH32" s="98">
        <v>3.4000000000000002E-2</v>
      </c>
    </row>
    <row r="33" spans="3:60" ht="15" customHeight="1">
      <c r="BF33" s="47">
        <v>31</v>
      </c>
      <c r="BG33" s="48">
        <v>3.3000000000000002E-2</v>
      </c>
      <c r="BH33" s="98">
        <v>3.3000000000000002E-2</v>
      </c>
    </row>
    <row r="34" spans="3:60" ht="15" customHeight="1">
      <c r="BF34" s="47">
        <v>32</v>
      </c>
      <c r="BG34" s="48">
        <v>3.2000000000000001E-2</v>
      </c>
      <c r="BH34" s="98">
        <v>3.2000000000000001E-2</v>
      </c>
    </row>
    <row r="35" spans="3:60" ht="15" customHeight="1">
      <c r="C35" s="116"/>
      <c r="D35" s="116"/>
      <c r="E35" s="116"/>
      <c r="F35" s="116"/>
      <c r="G35" s="116"/>
      <c r="H35" s="115"/>
      <c r="I35" s="115"/>
      <c r="J35" s="115"/>
      <c r="K35" s="115"/>
      <c r="L35" s="115"/>
      <c r="M35" s="115"/>
      <c r="N35" s="115"/>
      <c r="O35" s="115"/>
      <c r="P35" s="115"/>
      <c r="Q35" s="115"/>
      <c r="R35" s="115"/>
      <c r="S35" s="10"/>
      <c r="T35" s="10"/>
      <c r="U35" s="10"/>
      <c r="V35" s="10"/>
      <c r="W35" s="10"/>
      <c r="X35" s="10"/>
      <c r="Y35" s="115"/>
      <c r="Z35" s="115"/>
      <c r="AA35" s="115"/>
      <c r="AB35" s="115"/>
      <c r="AC35" s="115"/>
      <c r="AD35" s="115"/>
      <c r="BF35" s="47">
        <v>33</v>
      </c>
      <c r="BG35" s="48">
        <v>3.1E-2</v>
      </c>
      <c r="BH35" s="98">
        <v>3.1E-2</v>
      </c>
    </row>
    <row r="36" spans="3:60" ht="15" customHeight="1">
      <c r="C36" s="116"/>
      <c r="D36" s="116"/>
      <c r="E36" s="116"/>
      <c r="F36" s="116"/>
      <c r="G36" s="116"/>
      <c r="H36" s="115"/>
      <c r="I36" s="115"/>
      <c r="J36" s="115"/>
      <c r="K36" s="115"/>
      <c r="L36" s="115"/>
      <c r="M36" s="115"/>
      <c r="N36" s="115"/>
      <c r="O36" s="115"/>
      <c r="P36" s="115"/>
      <c r="Q36" s="115"/>
      <c r="R36" s="115"/>
      <c r="S36" s="10"/>
      <c r="T36" s="10"/>
      <c r="U36" s="10"/>
      <c r="V36" s="10"/>
      <c r="W36" s="10"/>
      <c r="X36" s="10"/>
      <c r="Y36" s="115"/>
      <c r="Z36" s="115"/>
      <c r="AA36" s="115"/>
      <c r="AB36" s="115"/>
      <c r="AC36" s="115"/>
      <c r="AD36" s="115"/>
      <c r="BF36" s="47">
        <v>34</v>
      </c>
      <c r="BG36" s="48">
        <v>0.03</v>
      </c>
      <c r="BH36" s="98">
        <v>0.03</v>
      </c>
    </row>
    <row r="37" spans="3:60" ht="15" customHeight="1">
      <c r="C37" s="116"/>
      <c r="D37" s="116"/>
      <c r="E37" s="116"/>
      <c r="F37" s="116"/>
      <c r="G37" s="116"/>
      <c r="H37" s="115"/>
      <c r="I37" s="115"/>
      <c r="J37" s="115"/>
      <c r="K37" s="115"/>
      <c r="L37" s="115"/>
      <c r="M37" s="115"/>
      <c r="N37" s="115"/>
      <c r="O37" s="115"/>
      <c r="P37" s="115"/>
      <c r="Q37" s="115"/>
      <c r="R37" s="115"/>
      <c r="S37" s="10"/>
      <c r="T37" s="10"/>
      <c r="U37" s="10"/>
      <c r="V37" s="10"/>
      <c r="W37" s="10"/>
      <c r="X37" s="10"/>
      <c r="Y37" s="115"/>
      <c r="Z37" s="115"/>
      <c r="AA37" s="115"/>
      <c r="AB37" s="115"/>
      <c r="AC37" s="115"/>
      <c r="AD37" s="115"/>
      <c r="BF37" s="47">
        <v>35</v>
      </c>
      <c r="BG37" s="48">
        <v>2.9000000000000001E-2</v>
      </c>
      <c r="BH37" s="98">
        <v>2.9000000000000001E-2</v>
      </c>
    </row>
    <row r="38" spans="3:60" ht="15" customHeight="1">
      <c r="C38" s="117"/>
      <c r="D38" s="117"/>
      <c r="E38" s="117"/>
      <c r="F38" s="117"/>
      <c r="G38" s="117"/>
      <c r="H38" s="118"/>
      <c r="I38" s="118"/>
      <c r="J38" s="119"/>
      <c r="K38" s="119"/>
      <c r="L38" s="119"/>
      <c r="M38" s="119"/>
      <c r="N38" s="119"/>
      <c r="O38" s="119"/>
      <c r="P38" s="118"/>
      <c r="Q38" s="118"/>
      <c r="R38" s="118"/>
      <c r="S38" s="10"/>
      <c r="T38" s="10"/>
      <c r="U38" s="10"/>
      <c r="V38" s="10"/>
      <c r="W38" s="10"/>
      <c r="X38" s="10"/>
      <c r="Y38" s="119"/>
      <c r="Z38" s="119"/>
      <c r="AA38" s="119"/>
      <c r="AB38" s="119"/>
      <c r="AC38" s="119"/>
      <c r="AD38" s="119"/>
      <c r="BF38" s="47">
        <v>36</v>
      </c>
      <c r="BG38" s="48">
        <v>2.8000000000000001E-2</v>
      </c>
      <c r="BH38" s="98">
        <v>2.8000000000000001E-2</v>
      </c>
    </row>
    <row r="39" spans="3:60" ht="15" customHeight="1">
      <c r="C39" s="120"/>
      <c r="D39" s="120"/>
      <c r="E39" s="120"/>
      <c r="F39" s="120"/>
      <c r="G39" s="120"/>
      <c r="H39" s="118"/>
      <c r="I39" s="118"/>
      <c r="J39" s="119"/>
      <c r="K39" s="119"/>
      <c r="L39" s="119"/>
      <c r="M39" s="119"/>
      <c r="N39" s="119"/>
      <c r="O39" s="119"/>
      <c r="P39" s="118"/>
      <c r="Q39" s="118"/>
      <c r="R39" s="118"/>
      <c r="S39" s="10"/>
      <c r="T39" s="10"/>
      <c r="U39" s="10"/>
      <c r="V39" s="10"/>
      <c r="W39" s="10"/>
      <c r="X39" s="10"/>
      <c r="Y39" s="119"/>
      <c r="Z39" s="119"/>
      <c r="AA39" s="119"/>
      <c r="AB39" s="119"/>
      <c r="AC39" s="119"/>
      <c r="AD39" s="119"/>
      <c r="BF39" s="47">
        <v>37</v>
      </c>
      <c r="BG39" s="48">
        <v>2.7E-2</v>
      </c>
      <c r="BH39" s="98">
        <v>2.8000000000000001E-2</v>
      </c>
    </row>
    <row r="40" spans="3:60" ht="15" customHeight="1">
      <c r="C40" s="120"/>
      <c r="D40" s="120"/>
      <c r="E40" s="120"/>
      <c r="F40" s="120"/>
      <c r="G40" s="120"/>
      <c r="H40" s="118"/>
      <c r="I40" s="118"/>
      <c r="J40" s="119"/>
      <c r="K40" s="119"/>
      <c r="L40" s="119"/>
      <c r="M40" s="119"/>
      <c r="N40" s="119"/>
      <c r="O40" s="119"/>
      <c r="P40" s="118"/>
      <c r="Q40" s="118"/>
      <c r="R40" s="118"/>
      <c r="S40" s="10"/>
      <c r="T40" s="10"/>
      <c r="U40" s="10"/>
      <c r="V40" s="10"/>
      <c r="W40" s="10"/>
      <c r="X40" s="10"/>
      <c r="Y40" s="119"/>
      <c r="Z40" s="119"/>
      <c r="AA40" s="119"/>
      <c r="AB40" s="119"/>
      <c r="AC40" s="119"/>
      <c r="AD40" s="119"/>
      <c r="BF40" s="47">
        <v>38</v>
      </c>
      <c r="BG40" s="48">
        <v>2.7E-2</v>
      </c>
      <c r="BH40" s="98">
        <v>2.7E-2</v>
      </c>
    </row>
    <row r="41" spans="3:60" ht="15" customHeight="1">
      <c r="C41" s="120"/>
      <c r="D41" s="120"/>
      <c r="E41" s="120"/>
      <c r="F41" s="120"/>
      <c r="G41" s="120"/>
      <c r="H41" s="118"/>
      <c r="I41" s="118"/>
      <c r="J41" s="119"/>
      <c r="K41" s="119"/>
      <c r="L41" s="119"/>
      <c r="M41" s="119"/>
      <c r="N41" s="119"/>
      <c r="O41" s="119"/>
      <c r="P41" s="118"/>
      <c r="Q41" s="118"/>
      <c r="R41" s="118"/>
      <c r="S41" s="10"/>
      <c r="T41" s="10"/>
      <c r="U41" s="10"/>
      <c r="V41" s="10"/>
      <c r="W41" s="10"/>
      <c r="X41" s="10"/>
      <c r="Y41" s="119"/>
      <c r="Z41" s="119"/>
      <c r="AA41" s="119"/>
      <c r="AB41" s="119"/>
      <c r="AC41" s="119"/>
      <c r="AD41" s="119"/>
      <c r="BF41" s="47">
        <v>39</v>
      </c>
      <c r="BG41" s="48">
        <v>2.5999999999999999E-2</v>
      </c>
      <c r="BH41" s="98">
        <v>2.5999999999999999E-2</v>
      </c>
    </row>
    <row r="42" spans="3:60" ht="15" customHeight="1">
      <c r="C42" s="120"/>
      <c r="D42" s="120"/>
      <c r="E42" s="120"/>
      <c r="F42" s="120"/>
      <c r="G42" s="120"/>
      <c r="H42" s="118"/>
      <c r="I42" s="118"/>
      <c r="J42" s="119"/>
      <c r="K42" s="119"/>
      <c r="L42" s="119"/>
      <c r="M42" s="119"/>
      <c r="N42" s="119"/>
      <c r="O42" s="119"/>
      <c r="P42" s="118"/>
      <c r="Q42" s="118"/>
      <c r="R42" s="118"/>
      <c r="S42" s="10"/>
      <c r="T42" s="10"/>
      <c r="U42" s="10"/>
      <c r="V42" s="10"/>
      <c r="W42" s="10"/>
      <c r="X42" s="10"/>
      <c r="Y42" s="119"/>
      <c r="Z42" s="119"/>
      <c r="AA42" s="119"/>
      <c r="AB42" s="119"/>
      <c r="AC42" s="119"/>
      <c r="AD42" s="119"/>
      <c r="BF42" s="47">
        <v>40</v>
      </c>
      <c r="BG42" s="48">
        <v>2.5000000000000001E-2</v>
      </c>
      <c r="BH42" s="98">
        <v>2.5000000000000001E-2</v>
      </c>
    </row>
    <row r="43" spans="3:60" ht="15" customHeight="1">
      <c r="C43" s="120"/>
      <c r="D43" s="120"/>
      <c r="E43" s="120"/>
      <c r="F43" s="120"/>
      <c r="G43" s="120"/>
      <c r="H43" s="118"/>
      <c r="I43" s="118"/>
      <c r="J43" s="119"/>
      <c r="K43" s="119"/>
      <c r="L43" s="119"/>
      <c r="M43" s="119"/>
      <c r="N43" s="119"/>
      <c r="O43" s="119"/>
      <c r="P43" s="118"/>
      <c r="Q43" s="118"/>
      <c r="R43" s="118"/>
      <c r="S43" s="10"/>
      <c r="T43" s="10"/>
      <c r="U43" s="10"/>
      <c r="V43" s="10"/>
      <c r="W43" s="10"/>
      <c r="X43" s="10"/>
      <c r="Y43" s="119"/>
      <c r="Z43" s="119"/>
      <c r="AA43" s="119"/>
      <c r="AB43" s="119"/>
      <c r="AC43" s="119"/>
      <c r="AD43" s="119"/>
      <c r="BF43" s="47">
        <v>41</v>
      </c>
      <c r="BG43" s="48">
        <v>2.5000000000000001E-2</v>
      </c>
      <c r="BH43" s="98">
        <v>2.5000000000000001E-2</v>
      </c>
    </row>
    <row r="44" spans="3:60" ht="15" customHeight="1">
      <c r="C44" s="120"/>
      <c r="D44" s="120"/>
      <c r="E44" s="120"/>
      <c r="F44" s="120"/>
      <c r="G44" s="120"/>
      <c r="H44" s="118"/>
      <c r="I44" s="118"/>
      <c r="J44" s="119"/>
      <c r="K44" s="119"/>
      <c r="L44" s="119"/>
      <c r="M44" s="119"/>
      <c r="N44" s="119"/>
      <c r="O44" s="119"/>
      <c r="P44" s="118"/>
      <c r="Q44" s="118"/>
      <c r="R44" s="118"/>
      <c r="S44" s="10"/>
      <c r="T44" s="10"/>
      <c r="U44" s="10"/>
      <c r="V44" s="10"/>
      <c r="W44" s="10"/>
      <c r="X44" s="10"/>
      <c r="Y44" s="119"/>
      <c r="Z44" s="119"/>
      <c r="AA44" s="119"/>
      <c r="AB44" s="119"/>
      <c r="AC44" s="119"/>
      <c r="AD44" s="119"/>
      <c r="BF44" s="47">
        <v>42</v>
      </c>
      <c r="BG44" s="48">
        <v>2.4E-2</v>
      </c>
      <c r="BH44" s="98">
        <v>2.4E-2</v>
      </c>
    </row>
    <row r="45" spans="3:60" ht="15" customHeight="1">
      <c r="C45" s="120"/>
      <c r="D45" s="120"/>
      <c r="E45" s="120"/>
      <c r="F45" s="120"/>
      <c r="G45" s="120"/>
      <c r="H45" s="118"/>
      <c r="I45" s="118"/>
      <c r="J45" s="119"/>
      <c r="K45" s="119"/>
      <c r="L45" s="119"/>
      <c r="M45" s="119"/>
      <c r="N45" s="119"/>
      <c r="O45" s="119"/>
      <c r="P45" s="118"/>
      <c r="Q45" s="118"/>
      <c r="R45" s="118"/>
      <c r="S45" s="10"/>
      <c r="T45" s="10"/>
      <c r="U45" s="10"/>
      <c r="V45" s="10"/>
      <c r="W45" s="10"/>
      <c r="X45" s="10"/>
      <c r="Y45" s="119"/>
      <c r="Z45" s="119"/>
      <c r="AA45" s="119"/>
      <c r="AB45" s="119"/>
      <c r="AC45" s="119"/>
      <c r="AD45" s="119"/>
      <c r="BF45" s="47">
        <v>43</v>
      </c>
      <c r="BG45" s="48">
        <v>2.4E-2</v>
      </c>
      <c r="BH45" s="98">
        <v>2.4E-2</v>
      </c>
    </row>
    <row r="46" spans="3:60" ht="15" customHeight="1">
      <c r="C46" s="120"/>
      <c r="D46" s="120"/>
      <c r="E46" s="120"/>
      <c r="F46" s="120"/>
      <c r="G46" s="120"/>
      <c r="H46" s="118"/>
      <c r="I46" s="118"/>
      <c r="J46" s="119"/>
      <c r="K46" s="119"/>
      <c r="L46" s="119"/>
      <c r="M46" s="119"/>
      <c r="N46" s="119"/>
      <c r="O46" s="119"/>
      <c r="P46" s="118"/>
      <c r="Q46" s="118"/>
      <c r="R46" s="118"/>
      <c r="S46" s="10"/>
      <c r="T46" s="10"/>
      <c r="U46" s="10"/>
      <c r="V46" s="10"/>
      <c r="W46" s="10"/>
      <c r="X46" s="10"/>
      <c r="Y46" s="119"/>
      <c r="Z46" s="119"/>
      <c r="AA46" s="119"/>
      <c r="AB46" s="119"/>
      <c r="AC46" s="119"/>
      <c r="AD46" s="119"/>
      <c r="BF46" s="47">
        <v>44</v>
      </c>
      <c r="BG46" s="48">
        <v>2.3E-2</v>
      </c>
      <c r="BH46" s="98">
        <v>2.3E-2</v>
      </c>
    </row>
    <row r="47" spans="3:60" ht="15" customHeight="1">
      <c r="C47" s="120"/>
      <c r="D47" s="120"/>
      <c r="E47" s="120"/>
      <c r="F47" s="120"/>
      <c r="G47" s="120"/>
      <c r="H47" s="118"/>
      <c r="I47" s="118"/>
      <c r="J47" s="119"/>
      <c r="K47" s="119"/>
      <c r="L47" s="119"/>
      <c r="M47" s="119"/>
      <c r="N47" s="119"/>
      <c r="O47" s="119"/>
      <c r="P47" s="118"/>
      <c r="Q47" s="118"/>
      <c r="R47" s="118"/>
      <c r="S47" s="10"/>
      <c r="T47" s="10"/>
      <c r="U47" s="10"/>
      <c r="V47" s="10"/>
      <c r="W47" s="10"/>
      <c r="X47" s="10"/>
      <c r="Y47" s="119"/>
      <c r="Z47" s="119"/>
      <c r="AA47" s="119"/>
      <c r="AB47" s="119"/>
      <c r="AC47" s="119"/>
      <c r="AD47" s="119"/>
      <c r="BF47" s="47">
        <v>45</v>
      </c>
      <c r="BG47" s="48">
        <v>2.3E-2</v>
      </c>
      <c r="BH47" s="98">
        <v>2.3E-2</v>
      </c>
    </row>
    <row r="48" spans="3:60" ht="15" customHeight="1">
      <c r="C48" s="117"/>
      <c r="D48" s="117"/>
      <c r="E48" s="117"/>
      <c r="F48" s="117"/>
      <c r="G48" s="117"/>
      <c r="H48" s="118"/>
      <c r="I48" s="118"/>
      <c r="J48" s="119"/>
      <c r="K48" s="119"/>
      <c r="L48" s="119"/>
      <c r="M48" s="119"/>
      <c r="N48" s="119"/>
      <c r="O48" s="119"/>
      <c r="P48" s="118"/>
      <c r="Q48" s="118"/>
      <c r="R48" s="118"/>
      <c r="S48" s="10"/>
      <c r="T48" s="10"/>
      <c r="U48" s="10"/>
      <c r="V48" s="10"/>
      <c r="W48" s="10"/>
      <c r="X48" s="10"/>
      <c r="Y48" s="119"/>
      <c r="Z48" s="119"/>
      <c r="AA48" s="119"/>
      <c r="AB48" s="119"/>
      <c r="AC48" s="119"/>
      <c r="AD48" s="119"/>
      <c r="BF48" s="47">
        <v>46</v>
      </c>
      <c r="BG48" s="48">
        <v>2.1999999999999999E-2</v>
      </c>
      <c r="BH48" s="98">
        <v>2.1999999999999999E-2</v>
      </c>
    </row>
    <row r="49" spans="3:60" ht="15" customHeight="1">
      <c r="C49" s="120"/>
      <c r="D49" s="120"/>
      <c r="E49" s="120"/>
      <c r="F49" s="120"/>
      <c r="G49" s="120"/>
      <c r="H49" s="121"/>
      <c r="I49" s="121"/>
      <c r="J49" s="122"/>
      <c r="K49" s="122"/>
      <c r="L49" s="122"/>
      <c r="M49" s="122"/>
      <c r="N49" s="122"/>
      <c r="O49" s="122"/>
      <c r="P49" s="121"/>
      <c r="Q49" s="121"/>
      <c r="R49" s="121"/>
      <c r="S49" s="10"/>
      <c r="T49" s="10"/>
      <c r="U49" s="10"/>
      <c r="V49" s="10"/>
      <c r="W49" s="10"/>
      <c r="X49" s="10"/>
      <c r="Y49" s="122"/>
      <c r="Z49" s="122"/>
      <c r="AA49" s="122"/>
      <c r="AB49" s="122"/>
      <c r="AC49" s="122"/>
      <c r="AD49" s="122"/>
      <c r="BF49" s="47">
        <v>47</v>
      </c>
      <c r="BG49" s="48">
        <v>2.1999999999999999E-2</v>
      </c>
      <c r="BH49" s="98">
        <v>2.1999999999999999E-2</v>
      </c>
    </row>
    <row r="50" spans="3:60" ht="15" customHeight="1">
      <c r="C50" s="120"/>
      <c r="D50" s="120"/>
      <c r="E50" s="120"/>
      <c r="F50" s="120"/>
      <c r="G50" s="120"/>
      <c r="H50" s="121"/>
      <c r="I50" s="121"/>
      <c r="J50" s="122"/>
      <c r="K50" s="122"/>
      <c r="L50" s="122"/>
      <c r="M50" s="122"/>
      <c r="N50" s="122"/>
      <c r="O50" s="122"/>
      <c r="P50" s="121"/>
      <c r="Q50" s="121"/>
      <c r="R50" s="121"/>
      <c r="S50" s="10"/>
      <c r="T50" s="10"/>
      <c r="U50" s="10"/>
      <c r="V50" s="10"/>
      <c r="W50" s="10"/>
      <c r="X50" s="10"/>
      <c r="Y50" s="122"/>
      <c r="Z50" s="122"/>
      <c r="AA50" s="122"/>
      <c r="AB50" s="122"/>
      <c r="AC50" s="122"/>
      <c r="AD50" s="122"/>
      <c r="BF50" s="47">
        <v>48</v>
      </c>
      <c r="BG50" s="48">
        <v>2.1000000000000001E-2</v>
      </c>
      <c r="BH50" s="98">
        <v>2.1000000000000001E-2</v>
      </c>
    </row>
    <row r="51" spans="3:60" ht="15" customHeight="1">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BF51" s="47">
        <v>49</v>
      </c>
      <c r="BG51" s="48">
        <v>2.1000000000000001E-2</v>
      </c>
      <c r="BH51" s="98">
        <v>2.1000000000000001E-2</v>
      </c>
    </row>
    <row r="52" spans="3:60" ht="15" customHeight="1">
      <c r="BF52" s="47">
        <v>50</v>
      </c>
      <c r="BG52" s="48">
        <v>0.02</v>
      </c>
      <c r="BH52" s="98">
        <v>0.02</v>
      </c>
    </row>
    <row r="53" spans="3:60" ht="15" customHeight="1">
      <c r="BH53" s="2"/>
    </row>
    <row r="54" spans="3:60" ht="15" customHeight="1">
      <c r="BH54" s="2"/>
    </row>
    <row r="55" spans="3:60" ht="15" customHeight="1">
      <c r="BH55" s="2"/>
    </row>
    <row r="56" spans="3:60" ht="15" customHeight="1"/>
    <row r="57" spans="3:60" ht="15" customHeight="1"/>
    <row r="58" spans="3:60" ht="15" customHeight="1"/>
    <row r="59" spans="3:60" ht="15" customHeight="1"/>
    <row r="60" spans="3:60" ht="15" customHeight="1"/>
    <row r="61" spans="3:60" ht="15" customHeight="1"/>
    <row r="62" spans="3:60" ht="15" customHeight="1"/>
    <row r="63" spans="3:60" ht="15" customHeight="1"/>
    <row r="64" spans="3:6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sheetData>
  <sheetProtection selectLockedCells="1"/>
  <mergeCells count="307">
    <mergeCell ref="H1:AZ1"/>
    <mergeCell ref="AU3:AZ3"/>
    <mergeCell ref="Y4:AA4"/>
    <mergeCell ref="AU4:AZ4"/>
    <mergeCell ref="C4:H4"/>
    <mergeCell ref="B1:D1"/>
    <mergeCell ref="E1:G1"/>
    <mergeCell ref="AE4:AG4"/>
    <mergeCell ref="AL4:AP4"/>
    <mergeCell ref="AH4:AI4"/>
    <mergeCell ref="AB4:AD4"/>
    <mergeCell ref="AJ4:AK4"/>
    <mergeCell ref="AQ2:AT3"/>
    <mergeCell ref="AH2:AK3"/>
    <mergeCell ref="AQ4:AT4"/>
    <mergeCell ref="AL2:AP3"/>
    <mergeCell ref="AU2:AZ2"/>
    <mergeCell ref="AU5:AZ5"/>
    <mergeCell ref="Y6:AA6"/>
    <mergeCell ref="AU6:AZ6"/>
    <mergeCell ref="AQ6:AT6"/>
    <mergeCell ref="AL6:AP6"/>
    <mergeCell ref="AJ6:AK6"/>
    <mergeCell ref="AH5:AI5"/>
    <mergeCell ref="AB5:AD5"/>
    <mergeCell ref="AE5:AG5"/>
    <mergeCell ref="AE6:AG6"/>
    <mergeCell ref="AQ5:AT5"/>
    <mergeCell ref="AL5:AP5"/>
    <mergeCell ref="AJ5:AK5"/>
    <mergeCell ref="I6:J6"/>
    <mergeCell ref="K6:L6"/>
    <mergeCell ref="M10:R10"/>
    <mergeCell ref="C8:H8"/>
    <mergeCell ref="I9:J9"/>
    <mergeCell ref="I8:J8"/>
    <mergeCell ref="K8:L8"/>
    <mergeCell ref="K9:L9"/>
    <mergeCell ref="C9:H9"/>
    <mergeCell ref="C7:H7"/>
    <mergeCell ref="S8:X8"/>
    <mergeCell ref="I7:J7"/>
    <mergeCell ref="AE9:AG9"/>
    <mergeCell ref="AU8:AZ8"/>
    <mergeCell ref="Y8:AA8"/>
    <mergeCell ref="AL9:AP9"/>
    <mergeCell ref="AH9:AI9"/>
    <mergeCell ref="AE8:AG8"/>
    <mergeCell ref="AB8:AD8"/>
    <mergeCell ref="AJ9:AK9"/>
    <mergeCell ref="AQ9:AT9"/>
    <mergeCell ref="AQ8:AT8"/>
    <mergeCell ref="AH8:AI8"/>
    <mergeCell ref="AL8:AP8"/>
    <mergeCell ref="AU7:AZ7"/>
    <mergeCell ref="AU11:AZ11"/>
    <mergeCell ref="AU10:AZ10"/>
    <mergeCell ref="AQ10:AT10"/>
    <mergeCell ref="AJ8:AK8"/>
    <mergeCell ref="AU9:AZ9"/>
    <mergeCell ref="AH6:AI6"/>
    <mergeCell ref="AQ7:AT7"/>
    <mergeCell ref="AL7:AP7"/>
    <mergeCell ref="AH7:AI7"/>
    <mergeCell ref="AJ7:AK7"/>
    <mergeCell ref="Y10:AA10"/>
    <mergeCell ref="A2:A26"/>
    <mergeCell ref="M4:R4"/>
    <mergeCell ref="M5:R5"/>
    <mergeCell ref="M6:R6"/>
    <mergeCell ref="M7:R7"/>
    <mergeCell ref="M8:R8"/>
    <mergeCell ref="M9:R9"/>
    <mergeCell ref="M22:R22"/>
    <mergeCell ref="C18:H18"/>
    <mergeCell ref="C17:H17"/>
    <mergeCell ref="B2:B25"/>
    <mergeCell ref="I13:J13"/>
    <mergeCell ref="K13:L13"/>
    <mergeCell ref="I10:J10"/>
    <mergeCell ref="K10:L10"/>
    <mergeCell ref="I11:J11"/>
    <mergeCell ref="I14:J14"/>
    <mergeCell ref="C10:H10"/>
    <mergeCell ref="C6:H6"/>
    <mergeCell ref="I5:J5"/>
    <mergeCell ref="C5:H5"/>
    <mergeCell ref="Y2:AA3"/>
    <mergeCell ref="S10:X10"/>
    <mergeCell ref="AB10:AD10"/>
    <mergeCell ref="AH15:AI15"/>
    <mergeCell ref="AH16:AI16"/>
    <mergeCell ref="AL14:AP14"/>
    <mergeCell ref="C2:H3"/>
    <mergeCell ref="I2:L3"/>
    <mergeCell ref="AE7:AG7"/>
    <mergeCell ref="AB6:AD6"/>
    <mergeCell ref="AB7:AD7"/>
    <mergeCell ref="M2:R3"/>
    <mergeCell ref="AE2:AG3"/>
    <mergeCell ref="AB2:AD3"/>
    <mergeCell ref="S2:X3"/>
    <mergeCell ref="S4:X4"/>
    <mergeCell ref="I4:J4"/>
    <mergeCell ref="K4:L4"/>
    <mergeCell ref="S5:X5"/>
    <mergeCell ref="K5:L5"/>
    <mergeCell ref="S6:X6"/>
    <mergeCell ref="S7:X7"/>
    <mergeCell ref="Y9:AA9"/>
    <mergeCell ref="Y7:AA7"/>
    <mergeCell ref="Y5:AA5"/>
    <mergeCell ref="K7:L7"/>
    <mergeCell ref="S11:X11"/>
    <mergeCell ref="S9:X9"/>
    <mergeCell ref="AU17:AZ17"/>
    <mergeCell ref="AQ16:AT16"/>
    <mergeCell ref="AQ17:AT17"/>
    <mergeCell ref="AB15:AD15"/>
    <mergeCell ref="S17:X17"/>
    <mergeCell ref="AJ16:AK16"/>
    <mergeCell ref="AQ11:AT11"/>
    <mergeCell ref="AU16:AZ16"/>
    <mergeCell ref="AU15:AZ15"/>
    <mergeCell ref="AU13:AZ13"/>
    <mergeCell ref="AU14:AZ14"/>
    <mergeCell ref="Y11:AA11"/>
    <mergeCell ref="Y14:AA14"/>
    <mergeCell ref="AL16:AP16"/>
    <mergeCell ref="AE16:AG16"/>
    <mergeCell ref="AH13:AI13"/>
    <mergeCell ref="AJ10:AK10"/>
    <mergeCell ref="AJ11:AK11"/>
    <mergeCell ref="AE10:AG10"/>
    <mergeCell ref="AB9:AD9"/>
    <mergeCell ref="AB11:AD11"/>
    <mergeCell ref="S12:X12"/>
    <mergeCell ref="K14:L14"/>
    <mergeCell ref="K11:L11"/>
    <mergeCell ref="I12:J12"/>
    <mergeCell ref="K12:L12"/>
    <mergeCell ref="C13:H13"/>
    <mergeCell ref="AE18:AG18"/>
    <mergeCell ref="AE15:AG15"/>
    <mergeCell ref="C11:H11"/>
    <mergeCell ref="C12:H12"/>
    <mergeCell ref="M17:R17"/>
    <mergeCell ref="C14:H14"/>
    <mergeCell ref="M14:R14"/>
    <mergeCell ref="M18:R18"/>
    <mergeCell ref="Y18:AA18"/>
    <mergeCell ref="S18:X18"/>
    <mergeCell ref="AB18:AD18"/>
    <mergeCell ref="M11:R11"/>
    <mergeCell ref="M13:R13"/>
    <mergeCell ref="AE11:AG11"/>
    <mergeCell ref="AE13:AG13"/>
    <mergeCell ref="M12:R12"/>
    <mergeCell ref="C15:H15"/>
    <mergeCell ref="AE12:AG12"/>
    <mergeCell ref="AB13:AD13"/>
    <mergeCell ref="C22:H22"/>
    <mergeCell ref="S23:X23"/>
    <mergeCell ref="I22:J22"/>
    <mergeCell ref="C23:H23"/>
    <mergeCell ref="M24:R24"/>
    <mergeCell ref="M23:R23"/>
    <mergeCell ref="I18:J18"/>
    <mergeCell ref="K18:L18"/>
    <mergeCell ref="I20:J20"/>
    <mergeCell ref="K20:L20"/>
    <mergeCell ref="M19:R19"/>
    <mergeCell ref="K19:L19"/>
    <mergeCell ref="M21:R21"/>
    <mergeCell ref="C21:H21"/>
    <mergeCell ref="C20:H20"/>
    <mergeCell ref="I21:J21"/>
    <mergeCell ref="K21:L21"/>
    <mergeCell ref="C19:H19"/>
    <mergeCell ref="I19:J19"/>
    <mergeCell ref="M20:R20"/>
    <mergeCell ref="K22:L22"/>
    <mergeCell ref="S21:X21"/>
    <mergeCell ref="S22:X22"/>
    <mergeCell ref="I15:J15"/>
    <mergeCell ref="K15:L15"/>
    <mergeCell ref="I16:J16"/>
    <mergeCell ref="K16:L16"/>
    <mergeCell ref="I17:J17"/>
    <mergeCell ref="C16:H16"/>
    <mergeCell ref="S15:X15"/>
    <mergeCell ref="S16:X16"/>
    <mergeCell ref="Y17:AA17"/>
    <mergeCell ref="Y16:AA16"/>
    <mergeCell ref="M15:R15"/>
    <mergeCell ref="Y15:AA15"/>
    <mergeCell ref="M16:R16"/>
    <mergeCell ref="K17:L17"/>
    <mergeCell ref="I25:J25"/>
    <mergeCell ref="S25:X25"/>
    <mergeCell ref="Y25:AA25"/>
    <mergeCell ref="AJ25:AK25"/>
    <mergeCell ref="AU24:AZ24"/>
    <mergeCell ref="Y24:AA24"/>
    <mergeCell ref="AU25:AZ25"/>
    <mergeCell ref="AH24:AI24"/>
    <mergeCell ref="AH25:AI25"/>
    <mergeCell ref="AB24:AD24"/>
    <mergeCell ref="AB25:AD25"/>
    <mergeCell ref="AE24:AG24"/>
    <mergeCell ref="I24:J24"/>
    <mergeCell ref="K24:L24"/>
    <mergeCell ref="K25:L25"/>
    <mergeCell ref="S24:X24"/>
    <mergeCell ref="M25:R25"/>
    <mergeCell ref="AE25:AG25"/>
    <mergeCell ref="BJ28:DE28"/>
    <mergeCell ref="AU20:AZ20"/>
    <mergeCell ref="AJ24:AK24"/>
    <mergeCell ref="AH18:AI18"/>
    <mergeCell ref="AJ21:AK21"/>
    <mergeCell ref="AJ19:AK19"/>
    <mergeCell ref="AQ25:AT25"/>
    <mergeCell ref="AL24:AP24"/>
    <mergeCell ref="AQ24:AT24"/>
    <mergeCell ref="AQ23:AT23"/>
    <mergeCell ref="AL25:AP25"/>
    <mergeCell ref="AL23:AP23"/>
    <mergeCell ref="AU23:AZ23"/>
    <mergeCell ref="AU22:AZ22"/>
    <mergeCell ref="AU21:AZ21"/>
    <mergeCell ref="AL21:AP21"/>
    <mergeCell ref="B26:AT26"/>
    <mergeCell ref="AB23:AD23"/>
    <mergeCell ref="C25:H25"/>
    <mergeCell ref="AU19:AZ19"/>
    <mergeCell ref="AE19:AG19"/>
    <mergeCell ref="C24:H24"/>
    <mergeCell ref="I23:J23"/>
    <mergeCell ref="K23:L23"/>
    <mergeCell ref="BJ27:DE27"/>
    <mergeCell ref="AH10:AI10"/>
    <mergeCell ref="AH11:AI11"/>
    <mergeCell ref="AH12:AI12"/>
    <mergeCell ref="AJ12:AK12"/>
    <mergeCell ref="AQ15:AT15"/>
    <mergeCell ref="AH23:AI23"/>
    <mergeCell ref="AQ20:AT20"/>
    <mergeCell ref="AQ19:AT19"/>
    <mergeCell ref="AQ22:AT22"/>
    <mergeCell ref="AJ17:AK17"/>
    <mergeCell ref="AJ22:AK22"/>
    <mergeCell ref="AU18:AZ18"/>
    <mergeCell ref="AJ18:AK18"/>
    <mergeCell ref="AQ18:AT18"/>
    <mergeCell ref="AU26:AZ26"/>
    <mergeCell ref="AL10:AP10"/>
    <mergeCell ref="AL11:AP11"/>
    <mergeCell ref="AL15:AP15"/>
    <mergeCell ref="AQ12:AT12"/>
    <mergeCell ref="AQ14:AT14"/>
    <mergeCell ref="AL13:AP13"/>
    <mergeCell ref="AU12:AZ12"/>
    <mergeCell ref="AL12:AP12"/>
    <mergeCell ref="Y12:AA12"/>
    <mergeCell ref="AE14:AG14"/>
    <mergeCell ref="AB19:AD19"/>
    <mergeCell ref="AB12:AD12"/>
    <mergeCell ref="AJ14:AK14"/>
    <mergeCell ref="AJ15:AK15"/>
    <mergeCell ref="AJ13:AK13"/>
    <mergeCell ref="AB17:AD17"/>
    <mergeCell ref="AE23:AG23"/>
    <mergeCell ref="AE21:AG21"/>
    <mergeCell ref="AE17:AG17"/>
    <mergeCell ref="AE22:AG22"/>
    <mergeCell ref="AE20:AG20"/>
    <mergeCell ref="AJ23:AK23"/>
    <mergeCell ref="AH19:AI19"/>
    <mergeCell ref="AH20:AI20"/>
    <mergeCell ref="AH21:AI21"/>
    <mergeCell ref="AH22:AI22"/>
    <mergeCell ref="Y19:AA19"/>
    <mergeCell ref="Y23:AA23"/>
    <mergeCell ref="Y21:AA21"/>
    <mergeCell ref="Y20:AA20"/>
    <mergeCell ref="Y22:AA22"/>
    <mergeCell ref="AQ21:AT21"/>
    <mergeCell ref="AL19:AP19"/>
    <mergeCell ref="AQ13:AT13"/>
    <mergeCell ref="AL22:AP22"/>
    <mergeCell ref="S20:X20"/>
    <mergeCell ref="AB14:AD14"/>
    <mergeCell ref="AH17:AI17"/>
    <mergeCell ref="AH14:AI14"/>
    <mergeCell ref="AJ20:AK20"/>
    <mergeCell ref="AL20:AP20"/>
    <mergeCell ref="AL18:AP18"/>
    <mergeCell ref="AL17:AP17"/>
    <mergeCell ref="AB22:AD22"/>
    <mergeCell ref="AB21:AD21"/>
    <mergeCell ref="AB20:AD20"/>
    <mergeCell ref="S13:X13"/>
    <mergeCell ref="S14:X14"/>
    <mergeCell ref="Y13:AA13"/>
    <mergeCell ref="AB16:AD16"/>
    <mergeCell ref="S19:X19"/>
  </mergeCells>
  <phoneticPr fontId="2"/>
  <pageMargins left="0.59055118110236227" right="0.39370078740157483" top="0.98425196850393704" bottom="0.78740157480314965" header="0.51181102362204722" footer="0.51181102362204722"/>
  <pageSetup paperSize="12" orientation="portrait" r:id="rId1"/>
  <headerFooter alignWithMargins="0">
    <oddFooter>&amp;C&amp;P/&amp;N&amp;R名取市ＨＰ</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はじめに</vt:lpstr>
      <vt:lpstr>収支内訳書の書き方</vt:lpstr>
      <vt:lpstr>Ｑ＆Ａ</vt:lpstr>
      <vt:lpstr>収支内訳書作成明細書</vt:lpstr>
      <vt:lpstr>減価償却費の計算のしかた</vt:lpstr>
      <vt:lpstr>減価償却費算出表（新規購入）</vt:lpstr>
      <vt:lpstr>減価償却費算出表（中古購入）</vt:lpstr>
      <vt:lpstr>減価償却費算出表（倉庫･作業場）</vt:lpstr>
      <vt:lpstr>減価償却費作成明細書（単年度）</vt:lpstr>
      <vt:lpstr>動力光熱費</vt:lpstr>
      <vt:lpstr>収支計算書（表面）</vt:lpstr>
      <vt:lpstr>収支計算書（裏面）</vt:lpstr>
      <vt:lpstr>はじめに!Print_Area</vt:lpstr>
      <vt:lpstr>減価償却費の計算のしかた!Print_Area</vt:lpstr>
      <vt:lpstr>'減価償却費作成明細書（単年度）'!Print_Area</vt:lpstr>
      <vt:lpstr>'減価償却費算出表（新規購入）'!Print_Area</vt:lpstr>
      <vt:lpstr>'減価償却費算出表（倉庫･作業場）'!Print_Area</vt:lpstr>
      <vt:lpstr>'減価償却費算出表（中古購入）'!Print_Area</vt:lpstr>
      <vt:lpstr>'収支計算書（表面）'!Print_Area</vt:lpstr>
      <vt:lpstr>'収支計算書（裏面）'!Print_Area</vt:lpstr>
      <vt:lpstr>収支内訳書の書き方!Print_Area</vt:lpstr>
      <vt:lpstr>動力光熱費!Print_Area</vt:lpstr>
      <vt:lpstr>'Ｑ＆Ａ'!Print_Titles</vt:lpstr>
      <vt:lpstr>'減価償却費算出表（倉庫･作業場）'!Print_Titles</vt:lpstr>
      <vt:lpstr>収支内訳書作成明細書!Print_Titles</vt:lpstr>
    </vt:vector>
  </TitlesOfParts>
  <Company>名取市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wakane</dc:creator>
  <cp:lastModifiedBy>田宮 寿朗</cp:lastModifiedBy>
  <cp:lastPrinted>2024-12-10T07:29:53Z</cp:lastPrinted>
  <dcterms:created xsi:type="dcterms:W3CDTF">2009-06-04T04:22:48Z</dcterms:created>
  <dcterms:modified xsi:type="dcterms:W3CDTF">2025-01-09T02:35:24Z</dcterms:modified>
</cp:coreProperties>
</file>